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25600" windowHeight="14960"/>
  </bookViews>
  <sheets>
    <sheet name="PAYYAP 36 Months - Table 1" sheetId="1" r:id="rId1"/>
    <sheet name="PAYYAP 36 Months - Table 1-1" sheetId="2" r:id="rId2"/>
    <sheet name="PAYYAP 36 Months - Drawings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2" i="1" l="1"/>
  <c r="B83" i="1"/>
  <c r="B84" i="1"/>
  <c r="C81" i="1"/>
  <c r="C82" i="1"/>
  <c r="C83" i="1"/>
  <c r="C84" i="1"/>
  <c r="D75" i="1"/>
  <c r="D81" i="1"/>
  <c r="D82" i="1"/>
  <c r="D83" i="1"/>
  <c r="D84" i="1"/>
  <c r="E75" i="1"/>
  <c r="E81" i="1"/>
  <c r="E82" i="1"/>
  <c r="E83" i="1"/>
  <c r="E84" i="1"/>
  <c r="F75" i="1"/>
  <c r="F81" i="1"/>
  <c r="F82" i="1"/>
  <c r="F83" i="1"/>
  <c r="F84" i="1"/>
  <c r="G75" i="1"/>
  <c r="G81" i="1"/>
  <c r="G82" i="1"/>
  <c r="G83" i="1"/>
  <c r="G84" i="1"/>
  <c r="H75" i="1"/>
  <c r="H81" i="1"/>
  <c r="H82" i="1"/>
  <c r="H83" i="1"/>
  <c r="H84" i="1"/>
  <c r="I75" i="1"/>
  <c r="I81" i="1"/>
  <c r="I82" i="1"/>
  <c r="I83" i="1"/>
  <c r="I84" i="1"/>
  <c r="I89" i="1"/>
  <c r="I7" i="2"/>
  <c r="H89" i="1"/>
  <c r="H7" i="2"/>
  <c r="G89" i="1"/>
  <c r="G7" i="2"/>
  <c r="F89" i="1"/>
  <c r="F7" i="2"/>
  <c r="E89" i="1"/>
  <c r="E7" i="2"/>
  <c r="D89" i="1"/>
  <c r="D7" i="2"/>
  <c r="C89" i="1"/>
  <c r="C7" i="2"/>
  <c r="B89" i="1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I3" i="2"/>
  <c r="H3" i="2"/>
  <c r="G3" i="2"/>
  <c r="F3" i="2"/>
  <c r="E3" i="2"/>
  <c r="D3" i="2"/>
  <c r="C3" i="2"/>
  <c r="B3" i="2"/>
  <c r="J75" i="1"/>
  <c r="J81" i="1"/>
  <c r="J82" i="1"/>
  <c r="J83" i="1"/>
  <c r="J84" i="1"/>
  <c r="K75" i="1"/>
  <c r="K81" i="1"/>
  <c r="K82" i="1"/>
  <c r="K83" i="1"/>
  <c r="K84" i="1"/>
  <c r="L75" i="1"/>
  <c r="L81" i="1"/>
  <c r="L82" i="1"/>
  <c r="L83" i="1"/>
  <c r="L84" i="1"/>
  <c r="M75" i="1"/>
  <c r="M81" i="1"/>
  <c r="M82" i="1"/>
  <c r="M83" i="1"/>
  <c r="M84" i="1"/>
  <c r="N75" i="1"/>
  <c r="N81" i="1"/>
  <c r="N82" i="1"/>
  <c r="N83" i="1"/>
  <c r="N84" i="1"/>
  <c r="O75" i="1"/>
  <c r="O81" i="1"/>
  <c r="O82" i="1"/>
  <c r="O83" i="1"/>
  <c r="O84" i="1"/>
  <c r="P75" i="1"/>
  <c r="P81" i="1"/>
  <c r="P82" i="1"/>
  <c r="P83" i="1"/>
  <c r="P84" i="1"/>
  <c r="Q75" i="1"/>
  <c r="Q81" i="1"/>
  <c r="Q82" i="1"/>
  <c r="Q83" i="1"/>
  <c r="Q84" i="1"/>
  <c r="R75" i="1"/>
  <c r="R81" i="1"/>
  <c r="R82" i="1"/>
  <c r="R83" i="1"/>
  <c r="R84" i="1"/>
  <c r="S75" i="1"/>
  <c r="S81" i="1"/>
  <c r="S82" i="1"/>
  <c r="S83" i="1"/>
  <c r="S84" i="1"/>
  <c r="T75" i="1"/>
  <c r="T81" i="1"/>
  <c r="T82" i="1"/>
  <c r="T83" i="1"/>
  <c r="T84" i="1"/>
  <c r="U75" i="1"/>
  <c r="U81" i="1"/>
  <c r="U82" i="1"/>
  <c r="U83" i="1"/>
  <c r="U84" i="1"/>
  <c r="V75" i="1"/>
  <c r="V81" i="1"/>
  <c r="V82" i="1"/>
  <c r="V83" i="1"/>
  <c r="V84" i="1"/>
  <c r="W75" i="1"/>
  <c r="W81" i="1"/>
  <c r="W82" i="1"/>
  <c r="W83" i="1"/>
  <c r="W84" i="1"/>
  <c r="X75" i="1"/>
  <c r="X81" i="1"/>
  <c r="X82" i="1"/>
  <c r="X83" i="1"/>
  <c r="X84" i="1"/>
  <c r="Y75" i="1"/>
  <c r="Y81" i="1"/>
  <c r="Y82" i="1"/>
  <c r="Y83" i="1"/>
  <c r="Y84" i="1"/>
  <c r="Z75" i="1"/>
  <c r="Z81" i="1"/>
  <c r="Z82" i="1"/>
  <c r="Z83" i="1"/>
  <c r="Z84" i="1"/>
  <c r="AA75" i="1"/>
  <c r="AA81" i="1"/>
  <c r="AA82" i="1"/>
  <c r="AA83" i="1"/>
  <c r="AA84" i="1"/>
  <c r="AB75" i="1"/>
  <c r="AB81" i="1"/>
  <c r="AB82" i="1"/>
  <c r="AB83" i="1"/>
  <c r="AB84" i="1"/>
  <c r="AC75" i="1"/>
  <c r="AC81" i="1"/>
  <c r="AC82" i="1"/>
  <c r="AC83" i="1"/>
  <c r="AC84" i="1"/>
  <c r="AD75" i="1"/>
  <c r="AD81" i="1"/>
  <c r="AD82" i="1"/>
  <c r="AD83" i="1"/>
  <c r="AD84" i="1"/>
  <c r="AE75" i="1"/>
  <c r="AE81" i="1"/>
  <c r="AE82" i="1"/>
  <c r="AE83" i="1"/>
  <c r="AE84" i="1"/>
  <c r="AF75" i="1"/>
  <c r="AF81" i="1"/>
  <c r="AF82" i="1"/>
  <c r="AF83" i="1"/>
  <c r="AF84" i="1"/>
  <c r="AG75" i="1"/>
  <c r="AG81" i="1"/>
  <c r="AG82" i="1"/>
  <c r="AG83" i="1"/>
  <c r="AG84" i="1"/>
  <c r="AH75" i="1"/>
  <c r="AH81" i="1"/>
  <c r="AH82" i="1"/>
  <c r="AH83" i="1"/>
  <c r="AH84" i="1"/>
  <c r="AI75" i="1"/>
  <c r="AI81" i="1"/>
  <c r="AI82" i="1"/>
  <c r="AI83" i="1"/>
  <c r="AI84" i="1"/>
  <c r="AJ75" i="1"/>
  <c r="AJ81" i="1"/>
  <c r="AJ82" i="1"/>
  <c r="AJ83" i="1"/>
  <c r="AJ84" i="1"/>
  <c r="AK75" i="1"/>
  <c r="AK81" i="1"/>
  <c r="AK82" i="1"/>
  <c r="AK83" i="1"/>
  <c r="AK84" i="1"/>
  <c r="AK89" i="1"/>
  <c r="AK103" i="1"/>
  <c r="AJ89" i="1"/>
  <c r="AJ103" i="1"/>
  <c r="AI89" i="1"/>
  <c r="AI103" i="1"/>
  <c r="AH89" i="1"/>
  <c r="AH103" i="1"/>
  <c r="AG89" i="1"/>
  <c r="AG103" i="1"/>
  <c r="AF89" i="1"/>
  <c r="AF103" i="1"/>
  <c r="AE89" i="1"/>
  <c r="AE103" i="1"/>
  <c r="AD89" i="1"/>
  <c r="AD103" i="1"/>
  <c r="AC89" i="1"/>
  <c r="AC103" i="1"/>
  <c r="AB89" i="1"/>
  <c r="AB103" i="1"/>
  <c r="AA89" i="1"/>
  <c r="AA103" i="1"/>
  <c r="Z89" i="1"/>
  <c r="Z103" i="1"/>
  <c r="Y89" i="1"/>
  <c r="Y103" i="1"/>
  <c r="X89" i="1"/>
  <c r="X103" i="1"/>
  <c r="W89" i="1"/>
  <c r="W103" i="1"/>
  <c r="V89" i="1"/>
  <c r="V103" i="1"/>
  <c r="U89" i="1"/>
  <c r="U103" i="1"/>
  <c r="T89" i="1"/>
  <c r="T103" i="1"/>
  <c r="S89" i="1"/>
  <c r="S103" i="1"/>
  <c r="R89" i="1"/>
  <c r="R103" i="1"/>
  <c r="Q89" i="1"/>
  <c r="Q103" i="1"/>
  <c r="P89" i="1"/>
  <c r="P103" i="1"/>
  <c r="O89" i="1"/>
  <c r="O103" i="1"/>
  <c r="N89" i="1"/>
  <c r="N103" i="1"/>
  <c r="M89" i="1"/>
  <c r="M103" i="1"/>
  <c r="L89" i="1"/>
  <c r="L103" i="1"/>
  <c r="K89" i="1"/>
  <c r="K103" i="1"/>
  <c r="J89" i="1"/>
  <c r="J103" i="1"/>
  <c r="I103" i="1"/>
  <c r="H103" i="1"/>
  <c r="G103" i="1"/>
  <c r="F103" i="1"/>
  <c r="E103" i="1"/>
  <c r="D103" i="1"/>
  <c r="C103" i="1"/>
  <c r="B103" i="1"/>
  <c r="AK90" i="1"/>
  <c r="AK92" i="1"/>
  <c r="AK99" i="1"/>
  <c r="AJ90" i="1"/>
  <c r="AJ92" i="1"/>
  <c r="AJ99" i="1"/>
  <c r="AI90" i="1"/>
  <c r="AI92" i="1"/>
  <c r="AI99" i="1"/>
  <c r="AH90" i="1"/>
  <c r="AH92" i="1"/>
  <c r="AH99" i="1"/>
  <c r="AG90" i="1"/>
  <c r="AG92" i="1"/>
  <c r="AG99" i="1"/>
  <c r="AF90" i="1"/>
  <c r="AF92" i="1"/>
  <c r="AF99" i="1"/>
  <c r="AE90" i="1"/>
  <c r="AE92" i="1"/>
  <c r="AE99" i="1"/>
  <c r="AD90" i="1"/>
  <c r="AD92" i="1"/>
  <c r="AD99" i="1"/>
  <c r="AC90" i="1"/>
  <c r="AC92" i="1"/>
  <c r="AC99" i="1"/>
  <c r="AB90" i="1"/>
  <c r="AB92" i="1"/>
  <c r="AB99" i="1"/>
  <c r="AA90" i="1"/>
  <c r="AA92" i="1"/>
  <c r="AA99" i="1"/>
  <c r="Z90" i="1"/>
  <c r="Z92" i="1"/>
  <c r="Z99" i="1"/>
  <c r="Y90" i="1"/>
  <c r="Y92" i="1"/>
  <c r="Y99" i="1"/>
  <c r="X90" i="1"/>
  <c r="X92" i="1"/>
  <c r="X99" i="1"/>
  <c r="W90" i="1"/>
  <c r="W92" i="1"/>
  <c r="W99" i="1"/>
  <c r="V90" i="1"/>
  <c r="V92" i="1"/>
  <c r="V99" i="1"/>
  <c r="U90" i="1"/>
  <c r="U92" i="1"/>
  <c r="U99" i="1"/>
  <c r="T90" i="1"/>
  <c r="T92" i="1"/>
  <c r="T99" i="1"/>
  <c r="S90" i="1"/>
  <c r="S92" i="1"/>
  <c r="S99" i="1"/>
  <c r="R90" i="1"/>
  <c r="R92" i="1"/>
  <c r="R99" i="1"/>
  <c r="Q90" i="1"/>
  <c r="Q92" i="1"/>
  <c r="Q99" i="1"/>
  <c r="P90" i="1"/>
  <c r="P92" i="1"/>
  <c r="P99" i="1"/>
  <c r="O90" i="1"/>
  <c r="O92" i="1"/>
  <c r="O99" i="1"/>
  <c r="N90" i="1"/>
  <c r="N92" i="1"/>
  <c r="N99" i="1"/>
  <c r="M90" i="1"/>
  <c r="M92" i="1"/>
  <c r="M99" i="1"/>
  <c r="L90" i="1"/>
  <c r="L92" i="1"/>
  <c r="L99" i="1"/>
  <c r="K90" i="1"/>
  <c r="K92" i="1"/>
  <c r="K99" i="1"/>
  <c r="J90" i="1"/>
  <c r="J92" i="1"/>
  <c r="J99" i="1"/>
  <c r="I90" i="1"/>
  <c r="I92" i="1"/>
  <c r="I99" i="1"/>
  <c r="H90" i="1"/>
  <c r="H92" i="1"/>
  <c r="H99" i="1"/>
  <c r="G90" i="1"/>
  <c r="G92" i="1"/>
  <c r="G99" i="1"/>
  <c r="F90" i="1"/>
  <c r="F92" i="1"/>
  <c r="F99" i="1"/>
  <c r="E90" i="1"/>
  <c r="E92" i="1"/>
  <c r="E99" i="1"/>
  <c r="D90" i="1"/>
  <c r="D92" i="1"/>
  <c r="D99" i="1"/>
  <c r="C90" i="1"/>
  <c r="C92" i="1"/>
  <c r="C99" i="1"/>
  <c r="B92" i="1"/>
  <c r="B99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K11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K22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K51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K61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K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K71" i="1"/>
  <c r="AK78" i="1"/>
  <c r="AJ11" i="1"/>
  <c r="AJ22" i="1"/>
  <c r="AJ51" i="1"/>
  <c r="AJ61" i="1"/>
  <c r="AJ64" i="1"/>
  <c r="AJ71" i="1"/>
  <c r="AJ78" i="1"/>
  <c r="AI11" i="1"/>
  <c r="AI22" i="1"/>
  <c r="AI51" i="1"/>
  <c r="AI61" i="1"/>
  <c r="AI64" i="1"/>
  <c r="AI71" i="1"/>
  <c r="AI78" i="1"/>
  <c r="AH11" i="1"/>
  <c r="AH22" i="1"/>
  <c r="AH51" i="1"/>
  <c r="AH61" i="1"/>
  <c r="AH64" i="1"/>
  <c r="AH71" i="1"/>
  <c r="AH78" i="1"/>
  <c r="AG11" i="1"/>
  <c r="AG22" i="1"/>
  <c r="AG51" i="1"/>
  <c r="AG61" i="1"/>
  <c r="AG64" i="1"/>
  <c r="AG71" i="1"/>
  <c r="AG78" i="1"/>
  <c r="AF11" i="1"/>
  <c r="AF22" i="1"/>
  <c r="AF51" i="1"/>
  <c r="AF61" i="1"/>
  <c r="AF64" i="1"/>
  <c r="AF71" i="1"/>
  <c r="AF78" i="1"/>
  <c r="AE11" i="1"/>
  <c r="AE22" i="1"/>
  <c r="AE51" i="1"/>
  <c r="AE61" i="1"/>
  <c r="AE64" i="1"/>
  <c r="AE71" i="1"/>
  <c r="AE78" i="1"/>
  <c r="AD11" i="1"/>
  <c r="AD22" i="1"/>
  <c r="AD51" i="1"/>
  <c r="AD61" i="1"/>
  <c r="AD64" i="1"/>
  <c r="AD71" i="1"/>
  <c r="AD78" i="1"/>
  <c r="AC11" i="1"/>
  <c r="AC22" i="1"/>
  <c r="AC51" i="1"/>
  <c r="AC61" i="1"/>
  <c r="AC64" i="1"/>
  <c r="AC71" i="1"/>
  <c r="AC78" i="1"/>
  <c r="AB11" i="1"/>
  <c r="AB22" i="1"/>
  <c r="AB51" i="1"/>
  <c r="AB61" i="1"/>
  <c r="AB64" i="1"/>
  <c r="AB71" i="1"/>
  <c r="AB78" i="1"/>
  <c r="AA11" i="1"/>
  <c r="AA22" i="1"/>
  <c r="AA51" i="1"/>
  <c r="AA61" i="1"/>
  <c r="AA64" i="1"/>
  <c r="AA71" i="1"/>
  <c r="AA78" i="1"/>
  <c r="Z11" i="1"/>
  <c r="Z22" i="1"/>
  <c r="Z51" i="1"/>
  <c r="Z61" i="1"/>
  <c r="Z64" i="1"/>
  <c r="Z71" i="1"/>
  <c r="Z78" i="1"/>
  <c r="Y11" i="1"/>
  <c r="Y22" i="1"/>
  <c r="Y51" i="1"/>
  <c r="Y61" i="1"/>
  <c r="Y64" i="1"/>
  <c r="Y71" i="1"/>
  <c r="Y78" i="1"/>
  <c r="X11" i="1"/>
  <c r="X22" i="1"/>
  <c r="X51" i="1"/>
  <c r="X61" i="1"/>
  <c r="X64" i="1"/>
  <c r="X71" i="1"/>
  <c r="X78" i="1"/>
  <c r="W11" i="1"/>
  <c r="W22" i="1"/>
  <c r="W51" i="1"/>
  <c r="W61" i="1"/>
  <c r="W64" i="1"/>
  <c r="W71" i="1"/>
  <c r="W78" i="1"/>
  <c r="V11" i="1"/>
  <c r="V22" i="1"/>
  <c r="V51" i="1"/>
  <c r="V61" i="1"/>
  <c r="V64" i="1"/>
  <c r="V71" i="1"/>
  <c r="V78" i="1"/>
  <c r="U11" i="1"/>
  <c r="U22" i="1"/>
  <c r="U51" i="1"/>
  <c r="U61" i="1"/>
  <c r="U64" i="1"/>
  <c r="U71" i="1"/>
  <c r="U78" i="1"/>
  <c r="T11" i="1"/>
  <c r="T22" i="1"/>
  <c r="T51" i="1"/>
  <c r="T61" i="1"/>
  <c r="T64" i="1"/>
  <c r="T71" i="1"/>
  <c r="T78" i="1"/>
  <c r="S11" i="1"/>
  <c r="S22" i="1"/>
  <c r="S51" i="1"/>
  <c r="S61" i="1"/>
  <c r="S64" i="1"/>
  <c r="S71" i="1"/>
  <c r="S78" i="1"/>
  <c r="R11" i="1"/>
  <c r="R22" i="1"/>
  <c r="R51" i="1"/>
  <c r="R61" i="1"/>
  <c r="R64" i="1"/>
  <c r="R71" i="1"/>
  <c r="R78" i="1"/>
  <c r="Q11" i="1"/>
  <c r="Q22" i="1"/>
  <c r="Q51" i="1"/>
  <c r="Q61" i="1"/>
  <c r="Q64" i="1"/>
  <c r="Q71" i="1"/>
  <c r="Q78" i="1"/>
  <c r="P11" i="1"/>
  <c r="P22" i="1"/>
  <c r="P51" i="1"/>
  <c r="P61" i="1"/>
  <c r="P64" i="1"/>
  <c r="P71" i="1"/>
  <c r="P78" i="1"/>
  <c r="O11" i="1"/>
  <c r="O22" i="1"/>
  <c r="O51" i="1"/>
  <c r="O61" i="1"/>
  <c r="O64" i="1"/>
  <c r="O71" i="1"/>
  <c r="O78" i="1"/>
  <c r="N11" i="1"/>
  <c r="N22" i="1"/>
  <c r="N51" i="1"/>
  <c r="N61" i="1"/>
  <c r="N64" i="1"/>
  <c r="N71" i="1"/>
  <c r="N78" i="1"/>
  <c r="M11" i="1"/>
  <c r="M22" i="1"/>
  <c r="M51" i="1"/>
  <c r="M61" i="1"/>
  <c r="M64" i="1"/>
  <c r="M71" i="1"/>
  <c r="M78" i="1"/>
  <c r="L11" i="1"/>
  <c r="L22" i="1"/>
  <c r="L51" i="1"/>
  <c r="L61" i="1"/>
  <c r="L64" i="1"/>
  <c r="L71" i="1"/>
  <c r="L78" i="1"/>
  <c r="K11" i="1"/>
  <c r="K22" i="1"/>
  <c r="K51" i="1"/>
  <c r="K61" i="1"/>
  <c r="K64" i="1"/>
  <c r="K71" i="1"/>
  <c r="K78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J11" i="1"/>
  <c r="F14" i="1"/>
  <c r="G14" i="1"/>
  <c r="H14" i="1"/>
  <c r="I14" i="1"/>
  <c r="J14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F19" i="1"/>
  <c r="G19" i="1"/>
  <c r="H19" i="1"/>
  <c r="I19" i="1"/>
  <c r="J19" i="1"/>
  <c r="F22" i="1"/>
  <c r="G22" i="1"/>
  <c r="H22" i="1"/>
  <c r="I22" i="1"/>
  <c r="J22" i="1"/>
  <c r="F26" i="1"/>
  <c r="G26" i="1"/>
  <c r="H26" i="1"/>
  <c r="I26" i="1"/>
  <c r="J26" i="1"/>
  <c r="G27" i="1"/>
  <c r="H27" i="1"/>
  <c r="I27" i="1"/>
  <c r="J27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F34" i="1"/>
  <c r="G34" i="1"/>
  <c r="H34" i="1"/>
  <c r="I34" i="1"/>
  <c r="J34" i="1"/>
  <c r="G35" i="1"/>
  <c r="H35" i="1"/>
  <c r="I35" i="1"/>
  <c r="J35" i="1"/>
  <c r="F44" i="1"/>
  <c r="G44" i="1"/>
  <c r="H44" i="1"/>
  <c r="I44" i="1"/>
  <c r="J44" i="1"/>
  <c r="G46" i="1"/>
  <c r="H46" i="1"/>
  <c r="I46" i="1"/>
  <c r="J46" i="1"/>
  <c r="G47" i="1"/>
  <c r="H47" i="1"/>
  <c r="I47" i="1"/>
  <c r="J47" i="1"/>
  <c r="G48" i="1"/>
  <c r="H48" i="1"/>
  <c r="I48" i="1"/>
  <c r="J48" i="1"/>
  <c r="J51" i="1"/>
  <c r="C58" i="1"/>
  <c r="D58" i="1"/>
  <c r="E58" i="1"/>
  <c r="F58" i="1"/>
  <c r="G58" i="1"/>
  <c r="H58" i="1"/>
  <c r="I58" i="1"/>
  <c r="J58" i="1"/>
  <c r="J61" i="1"/>
  <c r="C53" i="1"/>
  <c r="D53" i="1"/>
  <c r="E53" i="1"/>
  <c r="F53" i="1"/>
  <c r="G53" i="1"/>
  <c r="H53" i="1"/>
  <c r="I53" i="1"/>
  <c r="J53" i="1"/>
  <c r="J64" i="1"/>
  <c r="J71" i="1"/>
  <c r="J78" i="1"/>
  <c r="I11" i="1"/>
  <c r="I15" i="1"/>
  <c r="I51" i="1"/>
  <c r="I61" i="1"/>
  <c r="I64" i="1"/>
  <c r="I71" i="1"/>
  <c r="I78" i="1"/>
  <c r="H11" i="1"/>
  <c r="H51" i="1"/>
  <c r="H61" i="1"/>
  <c r="H64" i="1"/>
  <c r="H71" i="1"/>
  <c r="H78" i="1"/>
  <c r="G11" i="1"/>
  <c r="G15" i="1"/>
  <c r="G51" i="1"/>
  <c r="G61" i="1"/>
  <c r="G64" i="1"/>
  <c r="G71" i="1"/>
  <c r="G78" i="1"/>
  <c r="F11" i="1"/>
  <c r="F51" i="1"/>
  <c r="F61" i="1"/>
  <c r="F64" i="1"/>
  <c r="F71" i="1"/>
  <c r="F78" i="1"/>
  <c r="E11" i="1"/>
  <c r="C14" i="1"/>
  <c r="D14" i="1"/>
  <c r="E14" i="1"/>
  <c r="E15" i="1"/>
  <c r="E19" i="1"/>
  <c r="D22" i="1"/>
  <c r="E22" i="1"/>
  <c r="D26" i="1"/>
  <c r="E26" i="1"/>
  <c r="E27" i="1"/>
  <c r="E28" i="1"/>
  <c r="D30" i="1"/>
  <c r="E30" i="1"/>
  <c r="E32" i="1"/>
  <c r="E34" i="1"/>
  <c r="E35" i="1"/>
  <c r="E36" i="1"/>
  <c r="E38" i="1"/>
  <c r="E39" i="1"/>
  <c r="E40" i="1"/>
  <c r="E44" i="1"/>
  <c r="E46" i="1"/>
  <c r="E47" i="1"/>
  <c r="E48" i="1"/>
  <c r="E51" i="1"/>
  <c r="E59" i="1"/>
  <c r="E61" i="1"/>
  <c r="E64" i="1"/>
  <c r="E71" i="1"/>
  <c r="E78" i="1"/>
  <c r="D11" i="1"/>
  <c r="D51" i="1"/>
  <c r="D61" i="1"/>
  <c r="D64" i="1"/>
  <c r="D71" i="1"/>
  <c r="D78" i="1"/>
  <c r="C11" i="1"/>
  <c r="C15" i="1"/>
  <c r="C24" i="1"/>
  <c r="C27" i="1"/>
  <c r="C28" i="1"/>
  <c r="C32" i="1"/>
  <c r="C34" i="1"/>
  <c r="C35" i="1"/>
  <c r="C36" i="1"/>
  <c r="C38" i="1"/>
  <c r="C39" i="1"/>
  <c r="C40" i="1"/>
  <c r="C45" i="1"/>
  <c r="C46" i="1"/>
  <c r="C47" i="1"/>
  <c r="C48" i="1"/>
  <c r="C51" i="1"/>
  <c r="C61" i="1"/>
  <c r="C64" i="1"/>
  <c r="C71" i="1"/>
  <c r="C78" i="1"/>
  <c r="B11" i="1"/>
  <c r="B51" i="1"/>
  <c r="B61" i="1"/>
  <c r="B64" i="1"/>
  <c r="B71" i="1"/>
  <c r="B78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F52" i="1"/>
  <c r="G52" i="1"/>
  <c r="H52" i="1"/>
  <c r="I52" i="1"/>
  <c r="J52" i="1"/>
  <c r="C52" i="1"/>
  <c r="D52" i="1"/>
  <c r="E52" i="1"/>
</calcChain>
</file>

<file path=xl/comments1.xml><?xml version="1.0" encoding="utf-8"?>
<comments xmlns="http://schemas.openxmlformats.org/spreadsheetml/2006/main">
  <authors>
    <author>Author</author>
    <author>shea writer</author>
  </authors>
  <commentList>
    <comment ref="A81" authorId="0">
      <text>
        <r>
          <rPr>
            <sz val="11"/>
            <color indexed="8"/>
            <rFont val="Helvetica"/>
          </rPr>
          <t xml:space="preserve">Author:
For every $1.00 spent online advertising, LIVE Pilot Metrics suggest we can expect one (1) new registered member.
</t>
        </r>
      </text>
    </comment>
    <comment ref="A89" authorId="0">
      <text>
        <r>
          <rPr>
            <sz val="11"/>
            <color indexed="8"/>
            <rFont val="Helvetica"/>
          </rPr>
          <t xml:space="preserve">Author:
Live Pilot Metrics suggest we can expect $500 monthly, per “Live Processing” Member.
</t>
        </r>
      </text>
    </comment>
    <comment ref="B112" authorId="0">
      <text>
        <r>
          <rPr>
            <sz val="11"/>
            <color indexed="8"/>
            <rFont val="Helvetica"/>
          </rPr>
          <t>Author:
Each registered member can be expected to attract another 1.0 registered members over the lifetime of the membership.</t>
        </r>
      </text>
    </comment>
    <comment ref="B115" authorId="1">
      <text>
        <r>
          <rPr>
            <sz val="11"/>
            <color indexed="8"/>
            <rFont val="Helvetica"/>
          </rPr>
          <t>shea writer:
We assume small merchants facilitating ~10 transactions per month (w/ avg. transaction value at USD 50.00)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3" authorId="0">
      <text>
        <r>
          <rPr>
            <sz val="11"/>
            <color indexed="8"/>
            <rFont val="Helvetica"/>
          </rPr>
          <t xml:space="preserve">Author:
For every $1.00 spent online advertising, LIVE Pilot Metrics suggest we can expect one (1) new registered member.
</t>
        </r>
      </text>
    </comment>
    <comment ref="A9" authorId="0">
      <text>
        <r>
          <rPr>
            <sz val="11"/>
            <color indexed="8"/>
            <rFont val="Helvetica"/>
          </rPr>
          <t xml:space="preserve">Author:
For every $1.00 spent online advertising, LIVE Pilot Metrics suggest we can expect one (1) new registered member.
</t>
        </r>
      </text>
    </comment>
  </commentList>
</comments>
</file>

<file path=xl/sharedStrings.xml><?xml version="1.0" encoding="utf-8"?>
<sst xmlns="http://schemas.openxmlformats.org/spreadsheetml/2006/main" count="101" uniqueCount="79">
  <si>
    <t>MONTHS:</t>
  </si>
  <si>
    <t>EXPENSES:</t>
  </si>
  <si>
    <t>CASH INVESTMENTS:</t>
  </si>
  <si>
    <t>FIXED:</t>
  </si>
  <si>
    <t>~EXIT</t>
  </si>
  <si>
    <t>Office/Rent</t>
  </si>
  <si>
    <t>Misc.</t>
  </si>
  <si>
    <t>subtotal</t>
  </si>
  <si>
    <t>Executive</t>
  </si>
  <si>
    <t>CEO</t>
  </si>
  <si>
    <t>CFO</t>
  </si>
  <si>
    <t>Head of HR</t>
  </si>
  <si>
    <t>CTO</t>
  </si>
  <si>
    <t>Head of Compliance</t>
  </si>
  <si>
    <t>Head of Marketing</t>
  </si>
  <si>
    <t>Technical:</t>
  </si>
  <si>
    <t>Sr. Developer (Network)</t>
  </si>
  <si>
    <t>Jr. Developer (Network)</t>
  </si>
  <si>
    <t>Sr. Developer (WWW)</t>
  </si>
  <si>
    <t>Jr. Developer (WWW)</t>
  </si>
  <si>
    <t>Sr. Developer (App)</t>
  </si>
  <si>
    <t>Jr. Developer (App)</t>
  </si>
  <si>
    <t>Sr. Developer (Cust. Support)</t>
  </si>
  <si>
    <t>Jr. Developer (Cust. Support)</t>
  </si>
  <si>
    <t>Sr. Developer (Voice/VOIP)</t>
  </si>
  <si>
    <t>Jr. Developer (Voice/VOIP)</t>
  </si>
  <si>
    <t>Customer Support:</t>
  </si>
  <si>
    <t>Sr Customer Support / Manager</t>
  </si>
  <si>
    <t>Jr. Customer Support (6AM - 12PM)</t>
  </si>
  <si>
    <t>Jr. Customer Support (12PM - 6PM)</t>
  </si>
  <si>
    <t>Jr. Customer Support (6PM - 12AM)</t>
  </si>
  <si>
    <t>Jr. Customer Support (12AM - 6AM)</t>
  </si>
  <si>
    <t>TOTAL STAFF:</t>
  </si>
  <si>
    <t xml:space="preserve"> (EWD STAFF)</t>
  </si>
  <si>
    <t>Professional Services</t>
  </si>
  <si>
    <t>ISP &amp; Network Services</t>
  </si>
  <si>
    <t>Legal</t>
  </si>
  <si>
    <t>Accounting</t>
  </si>
  <si>
    <t>Capital &amp; Finance Consulting</t>
  </si>
  <si>
    <t>EWD (food for staff)</t>
  </si>
  <si>
    <t>Travel</t>
  </si>
  <si>
    <t>Hardware/Software</t>
  </si>
  <si>
    <t>Contingencies</t>
  </si>
  <si>
    <t>ADVERTISING:</t>
  </si>
  <si>
    <t>Online Advertising (Google, BING, Yahoo, etc.)</t>
  </si>
  <si>
    <t>TOTAL MONTHLY EXPENSES:</t>
  </si>
  <si>
    <t>PROJECTED KPI’s:</t>
  </si>
  <si>
    <t>New Registered Members</t>
  </si>
  <si>
    <t>Members w/ Uploaded Photos</t>
  </si>
  <si>
    <t>New Live Processing  Members</t>
  </si>
  <si>
    <t>TOTAL Live Processing  Members</t>
  </si>
  <si>
    <t>REVENUE &amp; INCOME:</t>
  </si>
  <si>
    <r>
      <rPr>
        <sz val="11"/>
        <color indexed="8"/>
        <rFont val="Arial"/>
      </rPr>
      <t xml:space="preserve">Proj. </t>
    </r>
    <r>
      <rPr>
        <b/>
        <sz val="11"/>
        <color indexed="8"/>
        <rFont val="Arial"/>
      </rPr>
      <t>Gross Processing Volume</t>
    </r>
  </si>
  <si>
    <t>Proj. Batch-Outs</t>
  </si>
  <si>
    <t>monthly process growth (%):</t>
  </si>
  <si>
    <t>n/a</t>
  </si>
  <si>
    <t>Est. Gross Profit</t>
  </si>
  <si>
    <t>Net Profit (EBIT)</t>
  </si>
  <si>
    <t>CASH BALANCE</t>
  </si>
  <si>
    <t>Enterprise Valuation (@10x EBIT)</t>
  </si>
  <si>
    <t>REFERENCES:</t>
  </si>
  <si>
    <t xml:space="preserve">Mobile Commerce + Cross Boarder E-Commerce </t>
  </si>
  <si>
    <t>Market Penetration</t>
  </si>
  <si>
    <t>KPIs:</t>
  </si>
  <si>
    <t>$1.00 ad spend = how many registered users:</t>
  </si>
  <si>
    <t>% of registered users converted to uploaded photo accounts:</t>
  </si>
  <si>
    <t>% of approved accounts converted to live processing accounts:</t>
  </si>
  <si>
    <t>avg. active account processing volume / month:</t>
  </si>
  <si>
    <t>active account word-of-mouth ratio:</t>
  </si>
  <si>
    <t>batch-out fee (net):</t>
  </si>
  <si>
    <t>avg. transaction:</t>
  </si>
  <si>
    <t>avg. number of batch-outs / month:</t>
  </si>
  <si>
    <t>New Members w/ ID Verified (100-Point KYC Credentials)</t>
  </si>
  <si>
    <t>TOTAL Processing Volume</t>
  </si>
  <si>
    <t>LIVE KPI’s:</t>
  </si>
  <si>
    <t>-</t>
  </si>
  <si>
    <t>ZoomIN™ Business Model</t>
  </si>
  <si>
    <t>ZoomIN LLC (75 Park Avenue, Suite 2607; NY, NY)</t>
  </si>
  <si>
    <t>percent of transactions as net revenue to ZoomIN: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</si>
</sst>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mmmm"/>
    <numFmt numFmtId="165" formatCode="[$$-409]#,##0"/>
    <numFmt numFmtId="166" formatCode="_-[$$-409]* #,##0_-;_-[$$-409]* \(#,##0\)_-;_-[$$-409]* &quot;-&quot;??;_-@_-"/>
    <numFmt numFmtId="167" formatCode="_-[$$-409]* #,##0.00_-;_-[$$-409]* \(#,##0.00\)_-;_-[$$-409]* &quot;-&quot;??;_-@_-"/>
    <numFmt numFmtId="168" formatCode="&quot;$&quot;#,##0"/>
    <numFmt numFmtId="169" formatCode="0.00000%"/>
    <numFmt numFmtId="170" formatCode="0.0000000%"/>
    <numFmt numFmtId="171" formatCode="#,##0.0000%"/>
    <numFmt numFmtId="172" formatCode="#,##0.000"/>
    <numFmt numFmtId="173" formatCode="#,##0.0000"/>
    <numFmt numFmtId="174" formatCode="#,##0.0"/>
  </numFmts>
  <fonts count="26" x14ac:knownFonts="1">
    <font>
      <sz val="10"/>
      <color indexed="8"/>
      <name val="Helvetica"/>
    </font>
    <font>
      <sz val="10"/>
      <color indexed="8"/>
      <name val="Arial"/>
    </font>
    <font>
      <b/>
      <sz val="18"/>
      <color indexed="9"/>
      <name val="Arial"/>
    </font>
    <font>
      <sz val="12"/>
      <color indexed="8"/>
      <name val="Arial"/>
    </font>
    <font>
      <sz val="11"/>
      <color indexed="8"/>
      <name val="Arial"/>
    </font>
    <font>
      <b/>
      <sz val="11"/>
      <color indexed="8"/>
      <name val="Arial"/>
    </font>
    <font>
      <b/>
      <sz val="11"/>
      <color indexed="17"/>
      <name val="Arial"/>
    </font>
    <font>
      <b/>
      <sz val="12"/>
      <color indexed="17"/>
      <name val="Arial"/>
    </font>
    <font>
      <b/>
      <i/>
      <sz val="12"/>
      <color indexed="17"/>
      <name val="Arial"/>
    </font>
    <font>
      <sz val="12"/>
      <color indexed="17"/>
      <name val="Arial"/>
    </font>
    <font>
      <b/>
      <i/>
      <sz val="16"/>
      <color indexed="11"/>
      <name val="Arial"/>
    </font>
    <font>
      <b/>
      <sz val="11"/>
      <color indexed="18"/>
      <name val="Arial"/>
    </font>
    <font>
      <b/>
      <sz val="12"/>
      <color indexed="18"/>
      <name val="Arial"/>
    </font>
    <font>
      <b/>
      <sz val="11"/>
      <color indexed="19"/>
      <name val="Arial"/>
    </font>
    <font>
      <b/>
      <sz val="11"/>
      <color indexed="20"/>
      <name val="Arial"/>
    </font>
    <font>
      <b/>
      <sz val="12"/>
      <color indexed="20"/>
      <name val="Arial"/>
    </font>
    <font>
      <sz val="11"/>
      <color indexed="8"/>
      <name val="Helvetica"/>
    </font>
    <font>
      <b/>
      <sz val="12"/>
      <color indexed="8"/>
      <name val="Arial"/>
    </font>
    <font>
      <sz val="11"/>
      <color indexed="11"/>
      <name val="Arial"/>
    </font>
    <font>
      <sz val="12"/>
      <color indexed="21"/>
      <name val="Arial"/>
    </font>
    <font>
      <b/>
      <sz val="11"/>
      <color indexed="23"/>
      <name val="Arial"/>
    </font>
    <font>
      <b/>
      <sz val="12"/>
      <color indexed="23"/>
      <name val="Arial"/>
    </font>
    <font>
      <b/>
      <sz val="11"/>
      <color indexed="24"/>
      <name val="Arial"/>
    </font>
    <font>
      <sz val="12"/>
      <color indexed="24"/>
      <name val="Arial"/>
    </font>
    <font>
      <b/>
      <sz val="12"/>
      <color indexed="24"/>
      <name val="Arial"/>
    </font>
    <font>
      <b/>
      <sz val="12"/>
      <color indexed="25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gradientFill degree="90">
        <stop position="0">
          <color rgb="FFEAEAEA"/>
        </stop>
        <stop position="1">
          <color rgb="FF919191"/>
        </stop>
      </gradientFill>
    </fill>
    <fill>
      <patternFill patternType="solid">
        <fgColor indexed="28"/>
        <bgColor auto="1"/>
      </patternFill>
    </fill>
    <fill>
      <gradientFill degree="90">
        <stop position="0">
          <color rgb="FF9CE159"/>
        </stop>
        <stop position="1">
          <color rgb="FF578625"/>
        </stop>
      </gradientFill>
    </fill>
  </fills>
  <borders count="59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ck">
        <color indexed="11"/>
      </right>
      <top style="thin">
        <color indexed="11"/>
      </top>
      <bottom style="thin">
        <color indexed="11"/>
      </bottom>
      <diagonal/>
    </border>
    <border>
      <left style="thick">
        <color indexed="11"/>
      </left>
      <right style="thin">
        <color indexed="11"/>
      </right>
      <top style="thick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ck">
        <color indexed="11"/>
      </top>
      <bottom style="thin">
        <color indexed="11"/>
      </bottom>
      <diagonal/>
    </border>
    <border>
      <left style="thin">
        <color indexed="11"/>
      </left>
      <right style="thick">
        <color indexed="11"/>
      </right>
      <top style="thick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ck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ck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ck">
        <color indexed="11"/>
      </top>
      <bottom style="thin">
        <color indexed="11"/>
      </bottom>
      <diagonal/>
    </border>
    <border>
      <left style="thick">
        <color indexed="11"/>
      </left>
      <right style="thin">
        <color indexed="14"/>
      </right>
      <top style="thick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ck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1"/>
      </right>
      <top style="thick">
        <color indexed="8"/>
      </top>
      <bottom style="thin">
        <color indexed="1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4"/>
      </bottom>
      <diagonal/>
    </border>
    <border>
      <left style="thin">
        <color indexed="11"/>
      </left>
      <right style="medium">
        <color indexed="15"/>
      </right>
      <top style="thick">
        <color indexed="8"/>
      </top>
      <bottom style="thin">
        <color indexed="14"/>
      </bottom>
      <diagonal/>
    </border>
    <border>
      <left style="medium">
        <color indexed="15"/>
      </left>
      <right style="medium">
        <color indexed="15"/>
      </right>
      <top style="medium">
        <color indexed="15"/>
      </top>
      <bottom style="thin">
        <color indexed="14"/>
      </bottom>
      <diagonal/>
    </border>
    <border>
      <left style="medium">
        <color indexed="15"/>
      </left>
      <right style="thin">
        <color indexed="14"/>
      </right>
      <top style="thick">
        <color indexed="8"/>
      </top>
      <bottom style="thin">
        <color indexed="14"/>
      </bottom>
      <diagonal/>
    </border>
    <border>
      <left style="thin">
        <color indexed="14"/>
      </left>
      <right style="thick">
        <color indexed="8"/>
      </right>
      <top style="thick">
        <color indexed="8"/>
      </top>
      <bottom style="thin">
        <color indexed="14"/>
      </bottom>
      <diagonal/>
    </border>
    <border>
      <left style="thick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ck">
        <color indexed="11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1"/>
      </right>
      <top style="thin">
        <color indexed="14"/>
      </top>
      <bottom style="thin">
        <color indexed="14"/>
      </bottom>
      <diagonal/>
    </border>
    <border>
      <left style="thin">
        <color indexed="11"/>
      </left>
      <right style="thin">
        <color indexed="11"/>
      </right>
      <top style="thin">
        <color indexed="14"/>
      </top>
      <bottom style="thin">
        <color indexed="14"/>
      </bottom>
      <diagonal/>
    </border>
    <border>
      <left style="thin">
        <color indexed="11"/>
      </left>
      <right style="medium">
        <color indexed="15"/>
      </right>
      <top style="thin">
        <color indexed="14"/>
      </top>
      <bottom style="thin">
        <color indexed="14"/>
      </bottom>
      <diagonal/>
    </border>
    <border>
      <left style="medium">
        <color indexed="15"/>
      </left>
      <right style="medium">
        <color indexed="15"/>
      </right>
      <top style="thin">
        <color indexed="14"/>
      </top>
      <bottom style="thin">
        <color indexed="14"/>
      </bottom>
      <diagonal/>
    </border>
    <border>
      <left style="medium">
        <color indexed="15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ck">
        <color indexed="8"/>
      </right>
      <top style="thin">
        <color indexed="14"/>
      </top>
      <bottom style="thin">
        <color indexed="14"/>
      </bottom>
      <diagonal/>
    </border>
    <border>
      <left style="thick">
        <color indexed="8"/>
      </left>
      <right style="thin">
        <color indexed="14"/>
      </right>
      <top style="thin">
        <color indexed="11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1"/>
      </top>
      <bottom style="thin">
        <color indexed="14"/>
      </bottom>
      <diagonal/>
    </border>
    <border>
      <left style="thick">
        <color indexed="8"/>
      </left>
      <right style="thin">
        <color indexed="14"/>
      </right>
      <top style="thin">
        <color indexed="14"/>
      </top>
      <bottom style="thin">
        <color indexed="11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1"/>
      </bottom>
      <diagonal/>
    </border>
    <border>
      <left style="thin">
        <color indexed="11"/>
      </left>
      <right style="thick">
        <color indexed="11"/>
      </right>
      <top style="thin">
        <color indexed="11"/>
      </top>
      <bottom style="thin">
        <color indexed="14"/>
      </bottom>
      <diagonal/>
    </border>
    <border>
      <left style="thick">
        <color indexed="11"/>
      </left>
      <right style="thin">
        <color indexed="11"/>
      </right>
      <top style="thin">
        <color indexed="11"/>
      </top>
      <bottom style="thin">
        <color indexed="14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4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4"/>
      </bottom>
      <diagonal/>
    </border>
    <border>
      <left style="thin">
        <color indexed="11"/>
      </left>
      <right style="thin">
        <color indexed="11"/>
      </right>
      <top style="thin">
        <color indexed="14"/>
      </top>
      <bottom style="thin">
        <color indexed="11"/>
      </bottom>
      <diagonal/>
    </border>
    <border>
      <left style="thin">
        <color indexed="11"/>
      </left>
      <right style="thick">
        <color indexed="11"/>
      </right>
      <top style="thin">
        <color indexed="14"/>
      </top>
      <bottom style="thin">
        <color indexed="11"/>
      </bottom>
      <diagonal/>
    </border>
    <border>
      <left style="thick">
        <color indexed="11"/>
      </left>
      <right style="thin">
        <color indexed="11"/>
      </right>
      <top style="thin">
        <color indexed="14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4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4"/>
      </top>
      <bottom style="thin">
        <color indexed="11"/>
      </bottom>
      <diagonal/>
    </border>
    <border>
      <left style="thick">
        <color indexed="11"/>
      </left>
      <right style="thin">
        <color indexed="11"/>
      </right>
      <top style="thin">
        <color indexed="11"/>
      </top>
      <bottom style="thick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ck">
        <color indexed="11"/>
      </bottom>
      <diagonal/>
    </border>
    <border>
      <left style="thin">
        <color indexed="11"/>
      </left>
      <right style="thick">
        <color indexed="11"/>
      </right>
      <top style="thin">
        <color indexed="11"/>
      </top>
      <bottom style="thick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ck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ck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ck">
        <color indexed="11"/>
      </bottom>
      <diagonal/>
    </border>
    <border>
      <left style="thin">
        <color indexed="11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4"/>
      </right>
      <top style="thin">
        <color indexed="14"/>
      </top>
      <bottom style="thick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ck">
        <color indexed="8"/>
      </bottom>
      <diagonal/>
    </border>
    <border>
      <left style="thin">
        <color indexed="14"/>
      </left>
      <right style="thin">
        <color indexed="11"/>
      </right>
      <top style="thin">
        <color indexed="14"/>
      </top>
      <bottom style="thick">
        <color indexed="8"/>
      </bottom>
      <diagonal/>
    </border>
    <border>
      <left style="thin">
        <color indexed="11"/>
      </left>
      <right style="medium">
        <color indexed="15"/>
      </right>
      <top style="thin">
        <color indexed="14"/>
      </top>
      <bottom style="thick">
        <color indexed="8"/>
      </bottom>
      <diagonal/>
    </border>
    <border>
      <left style="medium">
        <color indexed="15"/>
      </left>
      <right style="medium">
        <color indexed="15"/>
      </right>
      <top style="thin">
        <color indexed="14"/>
      </top>
      <bottom style="medium">
        <color indexed="15"/>
      </bottom>
      <diagonal/>
    </border>
    <border>
      <left style="medium">
        <color indexed="15"/>
      </left>
      <right style="thin">
        <color indexed="14"/>
      </right>
      <top style="thin">
        <color indexed="14"/>
      </top>
      <bottom style="thick">
        <color indexed="8"/>
      </bottom>
      <diagonal/>
    </border>
    <border>
      <left style="thin">
        <color indexed="14"/>
      </left>
      <right style="thick">
        <color indexed="8"/>
      </right>
      <top style="thin">
        <color indexed="14"/>
      </top>
      <bottom style="thick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8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/>
    </xf>
    <xf numFmtId="0" fontId="3" fillId="3" borderId="20" xfId="0" applyNumberFormat="1" applyFont="1" applyFill="1" applyBorder="1" applyAlignment="1">
      <alignment horizontal="center" vertical="center"/>
    </xf>
    <xf numFmtId="0" fontId="3" fillId="3" borderId="21" xfId="0" applyNumberFormat="1" applyFont="1" applyFill="1" applyBorder="1" applyAlignment="1">
      <alignment horizontal="center" vertical="center"/>
    </xf>
    <xf numFmtId="0" fontId="3" fillId="3" borderId="22" xfId="0" applyNumberFormat="1" applyFont="1" applyFill="1" applyBorder="1" applyAlignment="1">
      <alignment horizontal="center" vertical="center"/>
    </xf>
    <xf numFmtId="0" fontId="3" fillId="3" borderId="23" xfId="0" applyNumberFormat="1" applyFont="1" applyFill="1" applyBorder="1" applyAlignment="1">
      <alignment horizontal="center" vertical="center"/>
    </xf>
    <xf numFmtId="0" fontId="3" fillId="3" borderId="24" xfId="0" applyNumberFormat="1" applyFont="1" applyFill="1" applyBorder="1" applyAlignment="1">
      <alignment horizontal="center" vertical="center"/>
    </xf>
    <xf numFmtId="0" fontId="3" fillId="3" borderId="25" xfId="0" applyNumberFormat="1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>
      <alignment horizontal="center" vertical="center"/>
    </xf>
    <xf numFmtId="0" fontId="3" fillId="3" borderId="27" xfId="0" applyNumberFormat="1" applyFont="1" applyFill="1" applyBorder="1" applyAlignment="1">
      <alignment horizontal="center" vertical="center"/>
    </xf>
    <xf numFmtId="0" fontId="3" fillId="3" borderId="28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vertical="center"/>
    </xf>
    <xf numFmtId="165" fontId="3" fillId="4" borderId="17" xfId="0" applyNumberFormat="1" applyFont="1" applyFill="1" applyBorder="1" applyAlignment="1">
      <alignment vertical="center"/>
    </xf>
    <xf numFmtId="165" fontId="3" fillId="4" borderId="18" xfId="0" applyNumberFormat="1" applyFont="1" applyFill="1" applyBorder="1" applyAlignment="1">
      <alignment vertical="center"/>
    </xf>
    <xf numFmtId="165" fontId="3" fillId="4" borderId="19" xfId="0" applyNumberFormat="1" applyFont="1" applyFill="1" applyBorder="1" applyAlignment="1">
      <alignment vertical="center"/>
    </xf>
    <xf numFmtId="165" fontId="3" fillId="4" borderId="20" xfId="0" applyNumberFormat="1" applyFont="1" applyFill="1" applyBorder="1" applyAlignment="1">
      <alignment vertical="center"/>
    </xf>
    <xf numFmtId="165" fontId="3" fillId="4" borderId="21" xfId="0" applyNumberFormat="1" applyFont="1" applyFill="1" applyBorder="1" applyAlignment="1">
      <alignment vertical="center"/>
    </xf>
    <xf numFmtId="165" fontId="3" fillId="4" borderId="22" xfId="0" applyNumberFormat="1" applyFont="1" applyFill="1" applyBorder="1" applyAlignment="1">
      <alignment vertical="center"/>
    </xf>
    <xf numFmtId="165" fontId="3" fillId="4" borderId="23" xfId="0" applyNumberFormat="1" applyFont="1" applyFill="1" applyBorder="1" applyAlignment="1">
      <alignment vertical="center"/>
    </xf>
    <xf numFmtId="49" fontId="3" fillId="4" borderId="24" xfId="0" applyNumberFormat="1" applyFont="1" applyFill="1" applyBorder="1" applyAlignment="1">
      <alignment horizontal="center" vertical="center"/>
    </xf>
    <xf numFmtId="165" fontId="3" fillId="4" borderId="25" xfId="0" applyNumberFormat="1" applyFont="1" applyFill="1" applyBorder="1" applyAlignment="1">
      <alignment vertical="center"/>
    </xf>
    <xf numFmtId="165" fontId="3" fillId="4" borderId="26" xfId="0" applyNumberFormat="1" applyFont="1" applyFill="1" applyBorder="1" applyAlignment="1">
      <alignment vertical="center"/>
    </xf>
    <xf numFmtId="165" fontId="3" fillId="4" borderId="27" xfId="0" applyNumberFormat="1" applyFont="1" applyFill="1" applyBorder="1" applyAlignment="1">
      <alignment vertical="center"/>
    </xf>
    <xf numFmtId="165" fontId="3" fillId="4" borderId="28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right" vertical="center"/>
    </xf>
    <xf numFmtId="166" fontId="7" fillId="4" borderId="1" xfId="0" applyNumberFormat="1" applyFont="1" applyFill="1" applyBorder="1" applyAlignment="1">
      <alignment horizontal="left" vertical="center"/>
    </xf>
    <xf numFmtId="166" fontId="7" fillId="0" borderId="1" xfId="0" applyNumberFormat="1" applyFont="1" applyBorder="1" applyAlignment="1">
      <alignment vertical="center"/>
    </xf>
    <xf numFmtId="166" fontId="8" fillId="4" borderId="1" xfId="0" applyNumberFormat="1" applyFont="1" applyFill="1" applyBorder="1" applyAlignment="1">
      <alignment vertical="center"/>
    </xf>
    <xf numFmtId="167" fontId="1" fillId="4" borderId="1" xfId="0" applyNumberFormat="1" applyFont="1" applyFill="1" applyBorder="1" applyAlignment="1">
      <alignment vertical="center"/>
    </xf>
    <xf numFmtId="166" fontId="9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166" fontId="7" fillId="4" borderId="1" xfId="0" applyNumberFormat="1" applyFont="1" applyFill="1" applyBorder="1" applyAlignment="1">
      <alignment vertical="center"/>
    </xf>
    <xf numFmtId="166" fontId="3" fillId="4" borderId="18" xfId="0" applyNumberFormat="1" applyFont="1" applyFill="1" applyBorder="1" applyAlignment="1">
      <alignment vertical="center"/>
    </xf>
    <xf numFmtId="166" fontId="3" fillId="4" borderId="19" xfId="0" applyNumberFormat="1" applyFont="1" applyFill="1" applyBorder="1" applyAlignment="1">
      <alignment vertical="center"/>
    </xf>
    <xf numFmtId="166" fontId="3" fillId="4" borderId="20" xfId="0" applyNumberFormat="1" applyFont="1" applyFill="1" applyBorder="1" applyAlignment="1">
      <alignment vertical="center"/>
    </xf>
    <xf numFmtId="166" fontId="3" fillId="4" borderId="2" xfId="0" applyNumberFormat="1" applyFont="1" applyFill="1" applyBorder="1" applyAlignment="1">
      <alignment vertical="center"/>
    </xf>
    <xf numFmtId="166" fontId="3" fillId="4" borderId="21" xfId="0" applyNumberFormat="1" applyFont="1" applyFill="1" applyBorder="1" applyAlignment="1">
      <alignment vertical="center"/>
    </xf>
    <xf numFmtId="166" fontId="3" fillId="4" borderId="22" xfId="0" applyNumberFormat="1" applyFont="1" applyFill="1" applyBorder="1" applyAlignment="1">
      <alignment vertical="center"/>
    </xf>
    <xf numFmtId="166" fontId="3" fillId="4" borderId="23" xfId="0" applyNumberFormat="1" applyFont="1" applyFill="1" applyBorder="1" applyAlignment="1">
      <alignment vertical="center"/>
    </xf>
    <xf numFmtId="166" fontId="3" fillId="4" borderId="24" xfId="0" applyNumberFormat="1" applyFont="1" applyFill="1" applyBorder="1" applyAlignment="1">
      <alignment horizontal="center" vertical="center"/>
    </xf>
    <xf numFmtId="166" fontId="3" fillId="4" borderId="25" xfId="0" applyNumberFormat="1" applyFont="1" applyFill="1" applyBorder="1" applyAlignment="1">
      <alignment vertical="center"/>
    </xf>
    <xf numFmtId="166" fontId="3" fillId="4" borderId="26" xfId="0" applyNumberFormat="1" applyFont="1" applyFill="1" applyBorder="1" applyAlignment="1">
      <alignment vertical="center"/>
    </xf>
    <xf numFmtId="166" fontId="3" fillId="4" borderId="27" xfId="0" applyNumberFormat="1" applyFont="1" applyFill="1" applyBorder="1" applyAlignment="1">
      <alignment vertical="center"/>
    </xf>
    <xf numFmtId="166" fontId="3" fillId="4" borderId="28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166" fontId="3" fillId="4" borderId="1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3" fillId="4" borderId="24" xfId="0" applyFont="1" applyFill="1" applyBorder="1" applyAlignment="1">
      <alignment horizontal="center" vertical="center"/>
    </xf>
    <xf numFmtId="49" fontId="10" fillId="4" borderId="26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left" vertical="center"/>
    </xf>
    <xf numFmtId="166" fontId="3" fillId="4" borderId="24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vertical="center"/>
    </xf>
    <xf numFmtId="166" fontId="1" fillId="4" borderId="2" xfId="0" applyNumberFormat="1" applyFont="1" applyFill="1" applyBorder="1" applyAlignment="1">
      <alignment vertical="center"/>
    </xf>
    <xf numFmtId="166" fontId="1" fillId="4" borderId="17" xfId="0" applyNumberFormat="1" applyFont="1" applyFill="1" applyBorder="1" applyAlignment="1">
      <alignment vertical="center"/>
    </xf>
    <xf numFmtId="166" fontId="1" fillId="4" borderId="18" xfId="0" applyNumberFormat="1" applyFont="1" applyFill="1" applyBorder="1" applyAlignment="1">
      <alignment vertical="center"/>
    </xf>
    <xf numFmtId="166" fontId="1" fillId="4" borderId="19" xfId="0" applyNumberFormat="1" applyFont="1" applyFill="1" applyBorder="1" applyAlignment="1">
      <alignment vertical="center"/>
    </xf>
    <xf numFmtId="166" fontId="1" fillId="4" borderId="20" xfId="0" applyNumberFormat="1" applyFont="1" applyFill="1" applyBorder="1" applyAlignment="1">
      <alignment vertical="center"/>
    </xf>
    <xf numFmtId="166" fontId="1" fillId="4" borderId="21" xfId="0" applyNumberFormat="1" applyFont="1" applyFill="1" applyBorder="1" applyAlignment="1">
      <alignment vertical="center"/>
    </xf>
    <xf numFmtId="166" fontId="1" fillId="4" borderId="22" xfId="0" applyNumberFormat="1" applyFont="1" applyFill="1" applyBorder="1" applyAlignment="1">
      <alignment vertical="center"/>
    </xf>
    <xf numFmtId="166" fontId="1" fillId="4" borderId="23" xfId="0" applyNumberFormat="1" applyFont="1" applyFill="1" applyBorder="1" applyAlignment="1">
      <alignment vertical="center"/>
    </xf>
    <xf numFmtId="166" fontId="1" fillId="4" borderId="24" xfId="0" applyNumberFormat="1" applyFont="1" applyFill="1" applyBorder="1" applyAlignment="1">
      <alignment vertical="center"/>
    </xf>
    <xf numFmtId="166" fontId="1" fillId="4" borderId="25" xfId="0" applyNumberFormat="1" applyFont="1" applyFill="1" applyBorder="1" applyAlignment="1">
      <alignment vertical="center"/>
    </xf>
    <xf numFmtId="166" fontId="1" fillId="4" borderId="26" xfId="0" applyNumberFormat="1" applyFont="1" applyFill="1" applyBorder="1" applyAlignment="1">
      <alignment vertical="center"/>
    </xf>
    <xf numFmtId="166" fontId="1" fillId="4" borderId="27" xfId="0" applyNumberFormat="1" applyFont="1" applyFill="1" applyBorder="1" applyAlignment="1">
      <alignment vertical="center"/>
    </xf>
    <xf numFmtId="166" fontId="1" fillId="4" borderId="28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49" fontId="4" fillId="2" borderId="2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166" fontId="3" fillId="0" borderId="17" xfId="0" applyNumberFormat="1" applyFont="1" applyBorder="1" applyAlignment="1">
      <alignment vertical="center"/>
    </xf>
    <xf numFmtId="166" fontId="3" fillId="0" borderId="18" xfId="0" applyNumberFormat="1" applyFont="1" applyBorder="1" applyAlignment="1">
      <alignment vertical="center"/>
    </xf>
    <xf numFmtId="166" fontId="3" fillId="0" borderId="19" xfId="0" applyNumberFormat="1" applyFont="1" applyBorder="1" applyAlignment="1">
      <alignment vertical="center"/>
    </xf>
    <xf numFmtId="166" fontId="3" fillId="0" borderId="20" xfId="0" applyNumberFormat="1" applyFont="1" applyBorder="1" applyAlignment="1">
      <alignment vertical="center"/>
    </xf>
    <xf numFmtId="166" fontId="3" fillId="2" borderId="21" xfId="0" applyNumberFormat="1" applyFont="1" applyFill="1" applyBorder="1" applyAlignment="1">
      <alignment vertical="center"/>
    </xf>
    <xf numFmtId="166" fontId="3" fillId="2" borderId="22" xfId="0" applyNumberFormat="1" applyFont="1" applyFill="1" applyBorder="1" applyAlignment="1">
      <alignment vertical="center"/>
    </xf>
    <xf numFmtId="166" fontId="3" fillId="2" borderId="23" xfId="0" applyNumberFormat="1" applyFont="1" applyFill="1" applyBorder="1" applyAlignment="1">
      <alignment vertical="center"/>
    </xf>
    <xf numFmtId="166" fontId="3" fillId="2" borderId="24" xfId="0" applyNumberFormat="1" applyFont="1" applyFill="1" applyBorder="1" applyAlignment="1">
      <alignment vertical="center"/>
    </xf>
    <xf numFmtId="166" fontId="3" fillId="2" borderId="25" xfId="0" applyNumberFormat="1" applyFont="1" applyFill="1" applyBorder="1" applyAlignment="1">
      <alignment vertical="center"/>
    </xf>
    <xf numFmtId="166" fontId="3" fillId="2" borderId="26" xfId="0" applyNumberFormat="1" applyFont="1" applyFill="1" applyBorder="1" applyAlignment="1">
      <alignment vertical="center"/>
    </xf>
    <xf numFmtId="166" fontId="3" fillId="2" borderId="27" xfId="0" applyNumberFormat="1" applyFont="1" applyFill="1" applyBorder="1" applyAlignment="1">
      <alignment vertical="center"/>
    </xf>
    <xf numFmtId="166" fontId="3" fillId="2" borderId="28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3" fontId="12" fillId="4" borderId="1" xfId="0" applyNumberFormat="1" applyFont="1" applyFill="1" applyBorder="1" applyAlignment="1">
      <alignment horizontal="center" vertical="center"/>
    </xf>
    <xf numFmtId="3" fontId="12" fillId="4" borderId="2" xfId="0" applyNumberFormat="1" applyFont="1" applyFill="1" applyBorder="1" applyAlignment="1">
      <alignment horizontal="center" vertical="center"/>
    </xf>
    <xf numFmtId="3" fontId="12" fillId="4" borderId="17" xfId="0" applyNumberFormat="1" applyFont="1" applyFill="1" applyBorder="1" applyAlignment="1">
      <alignment horizontal="center" vertical="center"/>
    </xf>
    <xf numFmtId="3" fontId="12" fillId="4" borderId="18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3" fontId="12" fillId="4" borderId="20" xfId="0" applyNumberFormat="1" applyFont="1" applyFill="1" applyBorder="1" applyAlignment="1">
      <alignment horizontal="center" vertical="center"/>
    </xf>
    <xf numFmtId="3" fontId="12" fillId="4" borderId="21" xfId="0" applyNumberFormat="1" applyFont="1" applyFill="1" applyBorder="1" applyAlignment="1">
      <alignment horizontal="center" vertical="center"/>
    </xf>
    <xf numFmtId="3" fontId="12" fillId="4" borderId="22" xfId="0" applyNumberFormat="1" applyFont="1" applyFill="1" applyBorder="1" applyAlignment="1">
      <alignment horizontal="center" vertical="center"/>
    </xf>
    <xf numFmtId="3" fontId="12" fillId="4" borderId="23" xfId="0" applyNumberFormat="1" applyFont="1" applyFill="1" applyBorder="1" applyAlignment="1">
      <alignment horizontal="center" vertical="center"/>
    </xf>
    <xf numFmtId="3" fontId="12" fillId="4" borderId="24" xfId="0" applyNumberFormat="1" applyFont="1" applyFill="1" applyBorder="1" applyAlignment="1">
      <alignment horizontal="center" vertical="center"/>
    </xf>
    <xf numFmtId="3" fontId="12" fillId="4" borderId="25" xfId="0" applyNumberFormat="1" applyFont="1" applyFill="1" applyBorder="1" applyAlignment="1">
      <alignment horizontal="center" vertical="center"/>
    </xf>
    <xf numFmtId="3" fontId="12" fillId="4" borderId="26" xfId="0" applyNumberFormat="1" applyFont="1" applyFill="1" applyBorder="1" applyAlignment="1">
      <alignment horizontal="center" vertical="center"/>
    </xf>
    <xf numFmtId="3" fontId="12" fillId="4" borderId="27" xfId="0" applyNumberFormat="1" applyFont="1" applyFill="1" applyBorder="1" applyAlignment="1">
      <alignment horizontal="center" vertical="center"/>
    </xf>
    <xf numFmtId="3" fontId="12" fillId="4" borderId="28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3" fontId="3" fillId="4" borderId="19" xfId="0" applyNumberFormat="1" applyFont="1" applyFill="1" applyBorder="1" applyAlignment="1">
      <alignment horizontal="center" vertical="center"/>
    </xf>
    <xf numFmtId="3" fontId="3" fillId="4" borderId="20" xfId="0" applyNumberFormat="1" applyFont="1" applyFill="1" applyBorder="1" applyAlignment="1">
      <alignment horizontal="center" vertical="center"/>
    </xf>
    <xf numFmtId="3" fontId="3" fillId="4" borderId="21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center" vertical="center"/>
    </xf>
    <xf numFmtId="3" fontId="3" fillId="4" borderId="23" xfId="0" applyNumberFormat="1" applyFont="1" applyFill="1" applyBorder="1" applyAlignment="1">
      <alignment horizontal="center" vertical="center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25" xfId="0" applyNumberFormat="1" applyFont="1" applyFill="1" applyBorder="1" applyAlignment="1">
      <alignment horizontal="center" vertical="center"/>
    </xf>
    <xf numFmtId="3" fontId="3" fillId="4" borderId="26" xfId="0" applyNumberFormat="1" applyFont="1" applyFill="1" applyBorder="1" applyAlignment="1">
      <alignment horizontal="center" vertical="center"/>
    </xf>
    <xf numFmtId="3" fontId="3" fillId="4" borderId="27" xfId="0" applyNumberFormat="1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vertical="center"/>
    </xf>
    <xf numFmtId="168" fontId="3" fillId="4" borderId="2" xfId="0" applyNumberFormat="1" applyFont="1" applyFill="1" applyBorder="1" applyAlignment="1">
      <alignment vertical="center"/>
    </xf>
    <xf numFmtId="168" fontId="3" fillId="4" borderId="17" xfId="0" applyNumberFormat="1" applyFont="1" applyFill="1" applyBorder="1" applyAlignment="1">
      <alignment vertical="center"/>
    </xf>
    <xf numFmtId="168" fontId="3" fillId="4" borderId="18" xfId="0" applyNumberFormat="1" applyFont="1" applyFill="1" applyBorder="1" applyAlignment="1">
      <alignment vertical="center"/>
    </xf>
    <xf numFmtId="168" fontId="3" fillId="4" borderId="19" xfId="0" applyNumberFormat="1" applyFont="1" applyFill="1" applyBorder="1" applyAlignment="1">
      <alignment vertical="center"/>
    </xf>
    <xf numFmtId="168" fontId="3" fillId="4" borderId="20" xfId="0" applyNumberFormat="1" applyFont="1" applyFill="1" applyBorder="1" applyAlignment="1">
      <alignment vertical="center"/>
    </xf>
    <xf numFmtId="168" fontId="3" fillId="4" borderId="21" xfId="0" applyNumberFormat="1" applyFont="1" applyFill="1" applyBorder="1" applyAlignment="1">
      <alignment vertical="center"/>
    </xf>
    <xf numFmtId="168" fontId="3" fillId="4" borderId="22" xfId="0" applyNumberFormat="1" applyFont="1" applyFill="1" applyBorder="1" applyAlignment="1">
      <alignment vertical="center"/>
    </xf>
    <xf numFmtId="168" fontId="3" fillId="4" borderId="23" xfId="0" applyNumberFormat="1" applyFont="1" applyFill="1" applyBorder="1" applyAlignment="1">
      <alignment vertical="center"/>
    </xf>
    <xf numFmtId="168" fontId="3" fillId="4" borderId="24" xfId="0" applyNumberFormat="1" applyFont="1" applyFill="1" applyBorder="1" applyAlignment="1">
      <alignment vertical="center"/>
    </xf>
    <xf numFmtId="168" fontId="3" fillId="4" borderId="25" xfId="0" applyNumberFormat="1" applyFont="1" applyFill="1" applyBorder="1" applyAlignment="1">
      <alignment vertical="center"/>
    </xf>
    <xf numFmtId="168" fontId="3" fillId="4" borderId="26" xfId="0" applyNumberFormat="1" applyFont="1" applyFill="1" applyBorder="1" applyAlignment="1">
      <alignment vertical="center"/>
    </xf>
    <xf numFmtId="168" fontId="3" fillId="4" borderId="27" xfId="0" applyNumberFormat="1" applyFont="1" applyFill="1" applyBorder="1" applyAlignment="1">
      <alignment vertical="center"/>
    </xf>
    <xf numFmtId="168" fontId="3" fillId="4" borderId="28" xfId="0" applyNumberFormat="1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167" fontId="1" fillId="4" borderId="30" xfId="0" applyNumberFormat="1" applyFont="1" applyFill="1" applyBorder="1" applyAlignment="1">
      <alignment vertical="center"/>
    </xf>
    <xf numFmtId="167" fontId="1" fillId="0" borderId="30" xfId="0" applyNumberFormat="1" applyFont="1" applyBorder="1" applyAlignment="1">
      <alignment vertical="center"/>
    </xf>
    <xf numFmtId="167" fontId="1" fillId="2" borderId="22" xfId="0" applyNumberFormat="1" applyFont="1" applyFill="1" applyBorder="1" applyAlignment="1">
      <alignment vertical="center"/>
    </xf>
    <xf numFmtId="167" fontId="1" fillId="2" borderId="28" xfId="0" applyNumberFormat="1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167" fontId="1" fillId="4" borderId="32" xfId="0" applyNumberFormat="1" applyFont="1" applyFill="1" applyBorder="1" applyAlignment="1">
      <alignment vertical="center"/>
    </xf>
    <xf numFmtId="167" fontId="1" fillId="0" borderId="32" xfId="0" applyNumberFormat="1" applyFont="1" applyBorder="1" applyAlignment="1">
      <alignment vertical="center"/>
    </xf>
    <xf numFmtId="49" fontId="13" fillId="2" borderId="1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right" vertical="center"/>
    </xf>
    <xf numFmtId="166" fontId="15" fillId="4" borderId="1" xfId="0" applyNumberFormat="1" applyFont="1" applyFill="1" applyBorder="1" applyAlignment="1">
      <alignment vertical="center"/>
    </xf>
    <xf numFmtId="166" fontId="15" fillId="4" borderId="2" xfId="0" applyNumberFormat="1" applyFont="1" applyFill="1" applyBorder="1" applyAlignment="1">
      <alignment vertical="center"/>
    </xf>
    <xf numFmtId="166" fontId="15" fillId="4" borderId="17" xfId="0" applyNumberFormat="1" applyFont="1" applyFill="1" applyBorder="1" applyAlignment="1">
      <alignment vertical="center"/>
    </xf>
    <xf numFmtId="166" fontId="15" fillId="4" borderId="18" xfId="0" applyNumberFormat="1" applyFont="1" applyFill="1" applyBorder="1" applyAlignment="1">
      <alignment vertical="center"/>
    </xf>
    <xf numFmtId="166" fontId="15" fillId="4" borderId="19" xfId="0" applyNumberFormat="1" applyFont="1" applyFill="1" applyBorder="1" applyAlignment="1">
      <alignment vertical="center"/>
    </xf>
    <xf numFmtId="166" fontId="15" fillId="4" borderId="20" xfId="0" applyNumberFormat="1" applyFont="1" applyFill="1" applyBorder="1" applyAlignment="1">
      <alignment vertical="center"/>
    </xf>
    <xf numFmtId="166" fontId="15" fillId="4" borderId="21" xfId="0" applyNumberFormat="1" applyFont="1" applyFill="1" applyBorder="1" applyAlignment="1">
      <alignment vertical="center"/>
    </xf>
    <xf numFmtId="166" fontId="15" fillId="4" borderId="22" xfId="0" applyNumberFormat="1" applyFont="1" applyFill="1" applyBorder="1" applyAlignment="1">
      <alignment vertical="center"/>
    </xf>
    <xf numFmtId="166" fontId="15" fillId="4" borderId="23" xfId="0" applyNumberFormat="1" applyFont="1" applyFill="1" applyBorder="1" applyAlignment="1">
      <alignment vertical="center"/>
    </xf>
    <xf numFmtId="166" fontId="15" fillId="4" borderId="24" xfId="0" applyNumberFormat="1" applyFont="1" applyFill="1" applyBorder="1" applyAlignment="1">
      <alignment vertical="center"/>
    </xf>
    <xf numFmtId="166" fontId="15" fillId="4" borderId="25" xfId="0" applyNumberFormat="1" applyFont="1" applyFill="1" applyBorder="1" applyAlignment="1">
      <alignment vertical="center"/>
    </xf>
    <xf numFmtId="166" fontId="15" fillId="4" borderId="26" xfId="0" applyNumberFormat="1" applyFont="1" applyFill="1" applyBorder="1" applyAlignment="1">
      <alignment vertical="center"/>
    </xf>
    <xf numFmtId="166" fontId="15" fillId="4" borderId="27" xfId="0" applyNumberFormat="1" applyFont="1" applyFill="1" applyBorder="1" applyAlignment="1">
      <alignment vertical="center"/>
    </xf>
    <xf numFmtId="166" fontId="15" fillId="4" borderId="28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168" fontId="3" fillId="4" borderId="2" xfId="0" applyNumberFormat="1" applyFont="1" applyFill="1" applyBorder="1" applyAlignment="1">
      <alignment horizontal="right" vertical="center"/>
    </xf>
    <xf numFmtId="168" fontId="17" fillId="4" borderId="1" xfId="0" applyNumberFormat="1" applyFont="1" applyFill="1" applyBorder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vertical="center"/>
    </xf>
    <xf numFmtId="3" fontId="3" fillId="4" borderId="18" xfId="0" applyNumberFormat="1" applyFont="1" applyFill="1" applyBorder="1" applyAlignment="1">
      <alignment vertical="center"/>
    </xf>
    <xf numFmtId="3" fontId="3" fillId="4" borderId="19" xfId="0" applyNumberFormat="1" applyFont="1" applyFill="1" applyBorder="1" applyAlignment="1">
      <alignment vertical="center"/>
    </xf>
    <xf numFmtId="3" fontId="3" fillId="4" borderId="20" xfId="0" applyNumberFormat="1" applyFont="1" applyFill="1" applyBorder="1" applyAlignment="1">
      <alignment vertical="center"/>
    </xf>
    <xf numFmtId="3" fontId="3" fillId="4" borderId="21" xfId="0" applyNumberFormat="1" applyFont="1" applyFill="1" applyBorder="1" applyAlignment="1">
      <alignment vertical="center"/>
    </xf>
    <xf numFmtId="3" fontId="3" fillId="4" borderId="22" xfId="0" applyNumberFormat="1" applyFont="1" applyFill="1" applyBorder="1" applyAlignment="1">
      <alignment vertical="center"/>
    </xf>
    <xf numFmtId="3" fontId="3" fillId="4" borderId="23" xfId="0" applyNumberFormat="1" applyFont="1" applyFill="1" applyBorder="1" applyAlignment="1">
      <alignment vertical="center"/>
    </xf>
    <xf numFmtId="3" fontId="3" fillId="4" borderId="24" xfId="0" applyNumberFormat="1" applyFont="1" applyFill="1" applyBorder="1" applyAlignment="1">
      <alignment vertical="center"/>
    </xf>
    <xf numFmtId="3" fontId="3" fillId="4" borderId="25" xfId="0" applyNumberFormat="1" applyFont="1" applyFill="1" applyBorder="1" applyAlignment="1">
      <alignment vertical="center"/>
    </xf>
    <xf numFmtId="3" fontId="3" fillId="4" borderId="26" xfId="0" applyNumberFormat="1" applyFont="1" applyFill="1" applyBorder="1" applyAlignment="1">
      <alignment vertical="center"/>
    </xf>
    <xf numFmtId="3" fontId="3" fillId="4" borderId="27" xfId="0" applyNumberFormat="1" applyFont="1" applyFill="1" applyBorder="1" applyAlignment="1">
      <alignment vertical="center"/>
    </xf>
    <xf numFmtId="3" fontId="3" fillId="4" borderId="28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right" vertical="center"/>
    </xf>
    <xf numFmtId="49" fontId="19" fillId="4" borderId="1" xfId="0" applyNumberFormat="1" applyFont="1" applyFill="1" applyBorder="1" applyAlignment="1">
      <alignment horizontal="right" vertical="center"/>
    </xf>
    <xf numFmtId="9" fontId="19" fillId="4" borderId="1" xfId="0" applyNumberFormat="1" applyFont="1" applyFill="1" applyBorder="1" applyAlignment="1">
      <alignment vertical="center"/>
    </xf>
    <xf numFmtId="9" fontId="19" fillId="4" borderId="2" xfId="0" applyNumberFormat="1" applyFont="1" applyFill="1" applyBorder="1" applyAlignment="1">
      <alignment vertical="center"/>
    </xf>
    <xf numFmtId="9" fontId="19" fillId="4" borderId="17" xfId="0" applyNumberFormat="1" applyFont="1" applyFill="1" applyBorder="1" applyAlignment="1">
      <alignment vertical="center"/>
    </xf>
    <xf numFmtId="9" fontId="19" fillId="4" borderId="18" xfId="0" applyNumberFormat="1" applyFont="1" applyFill="1" applyBorder="1" applyAlignment="1">
      <alignment vertical="center"/>
    </xf>
    <xf numFmtId="9" fontId="19" fillId="4" borderId="19" xfId="0" applyNumberFormat="1" applyFont="1" applyFill="1" applyBorder="1" applyAlignment="1">
      <alignment vertical="center"/>
    </xf>
    <xf numFmtId="9" fontId="19" fillId="4" borderId="20" xfId="0" applyNumberFormat="1" applyFont="1" applyFill="1" applyBorder="1" applyAlignment="1">
      <alignment vertical="center"/>
    </xf>
    <xf numFmtId="9" fontId="19" fillId="4" borderId="21" xfId="0" applyNumberFormat="1" applyFont="1" applyFill="1" applyBorder="1" applyAlignment="1">
      <alignment vertical="center"/>
    </xf>
    <xf numFmtId="9" fontId="19" fillId="4" borderId="22" xfId="0" applyNumberFormat="1" applyFont="1" applyFill="1" applyBorder="1" applyAlignment="1">
      <alignment vertical="center"/>
    </xf>
    <xf numFmtId="9" fontId="19" fillId="4" borderId="23" xfId="0" applyNumberFormat="1" applyFont="1" applyFill="1" applyBorder="1" applyAlignment="1">
      <alignment vertical="center"/>
    </xf>
    <xf numFmtId="9" fontId="19" fillId="4" borderId="24" xfId="0" applyNumberFormat="1" applyFont="1" applyFill="1" applyBorder="1" applyAlignment="1">
      <alignment vertical="center"/>
    </xf>
    <xf numFmtId="9" fontId="19" fillId="4" borderId="25" xfId="0" applyNumberFormat="1" applyFont="1" applyFill="1" applyBorder="1" applyAlignment="1">
      <alignment vertical="center"/>
    </xf>
    <xf numFmtId="9" fontId="19" fillId="4" borderId="26" xfId="0" applyNumberFormat="1" applyFont="1" applyFill="1" applyBorder="1" applyAlignment="1">
      <alignment vertical="center"/>
    </xf>
    <xf numFmtId="9" fontId="19" fillId="4" borderId="27" xfId="0" applyNumberFormat="1" applyFont="1" applyFill="1" applyBorder="1" applyAlignment="1">
      <alignment vertical="center"/>
    </xf>
    <xf numFmtId="9" fontId="19" fillId="4" borderId="28" xfId="0" applyNumberFormat="1" applyFont="1" applyFill="1" applyBorder="1" applyAlignment="1">
      <alignment vertical="center"/>
    </xf>
    <xf numFmtId="49" fontId="20" fillId="2" borderId="1" xfId="0" applyNumberFormat="1" applyFont="1" applyFill="1" applyBorder="1" applyAlignment="1">
      <alignment horizontal="right" vertical="center"/>
    </xf>
    <xf numFmtId="166" fontId="21" fillId="4" borderId="1" xfId="0" applyNumberFormat="1" applyFont="1" applyFill="1" applyBorder="1" applyAlignment="1">
      <alignment vertical="center"/>
    </xf>
    <xf numFmtId="166" fontId="21" fillId="4" borderId="2" xfId="0" applyNumberFormat="1" applyFont="1" applyFill="1" applyBorder="1" applyAlignment="1">
      <alignment vertical="center"/>
    </xf>
    <xf numFmtId="166" fontId="21" fillId="4" borderId="17" xfId="0" applyNumberFormat="1" applyFont="1" applyFill="1" applyBorder="1" applyAlignment="1">
      <alignment vertical="center"/>
    </xf>
    <xf numFmtId="166" fontId="21" fillId="4" borderId="18" xfId="0" applyNumberFormat="1" applyFont="1" applyFill="1" applyBorder="1" applyAlignment="1">
      <alignment vertical="center"/>
    </xf>
    <xf numFmtId="166" fontId="21" fillId="4" borderId="19" xfId="0" applyNumberFormat="1" applyFont="1" applyFill="1" applyBorder="1" applyAlignment="1">
      <alignment vertical="center"/>
    </xf>
    <xf numFmtId="166" fontId="21" fillId="4" borderId="20" xfId="0" applyNumberFormat="1" applyFont="1" applyFill="1" applyBorder="1" applyAlignment="1">
      <alignment vertical="center"/>
    </xf>
    <xf numFmtId="166" fontId="21" fillId="4" borderId="21" xfId="0" applyNumberFormat="1" applyFont="1" applyFill="1" applyBorder="1" applyAlignment="1">
      <alignment vertical="center"/>
    </xf>
    <xf numFmtId="166" fontId="21" fillId="4" borderId="22" xfId="0" applyNumberFormat="1" applyFont="1" applyFill="1" applyBorder="1" applyAlignment="1">
      <alignment vertical="center"/>
    </xf>
    <xf numFmtId="166" fontId="21" fillId="4" borderId="23" xfId="0" applyNumberFormat="1" applyFont="1" applyFill="1" applyBorder="1" applyAlignment="1">
      <alignment vertical="center"/>
    </xf>
    <xf numFmtId="166" fontId="21" fillId="4" borderId="24" xfId="0" applyNumberFormat="1" applyFont="1" applyFill="1" applyBorder="1" applyAlignment="1">
      <alignment vertical="center"/>
    </xf>
    <xf numFmtId="166" fontId="21" fillId="4" borderId="25" xfId="0" applyNumberFormat="1" applyFont="1" applyFill="1" applyBorder="1" applyAlignment="1">
      <alignment vertical="center"/>
    </xf>
    <xf numFmtId="166" fontId="21" fillId="4" borderId="26" xfId="0" applyNumberFormat="1" applyFont="1" applyFill="1" applyBorder="1" applyAlignment="1">
      <alignment vertical="center"/>
    </xf>
    <xf numFmtId="166" fontId="21" fillId="4" borderId="27" xfId="0" applyNumberFormat="1" applyFont="1" applyFill="1" applyBorder="1" applyAlignment="1">
      <alignment vertical="center"/>
    </xf>
    <xf numFmtId="166" fontId="21" fillId="4" borderId="28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166" fontId="17" fillId="4" borderId="1" xfId="0" applyNumberFormat="1" applyFont="1" applyFill="1" applyBorder="1" applyAlignment="1">
      <alignment vertical="center"/>
    </xf>
    <xf numFmtId="166" fontId="17" fillId="4" borderId="2" xfId="0" applyNumberFormat="1" applyFont="1" applyFill="1" applyBorder="1" applyAlignment="1">
      <alignment vertical="center"/>
    </xf>
    <xf numFmtId="166" fontId="17" fillId="4" borderId="17" xfId="0" applyNumberFormat="1" applyFont="1" applyFill="1" applyBorder="1" applyAlignment="1">
      <alignment vertical="center"/>
    </xf>
    <xf numFmtId="166" fontId="17" fillId="4" borderId="18" xfId="0" applyNumberFormat="1" applyFont="1" applyFill="1" applyBorder="1" applyAlignment="1">
      <alignment vertical="center"/>
    </xf>
    <xf numFmtId="166" fontId="17" fillId="4" borderId="19" xfId="0" applyNumberFormat="1" applyFont="1" applyFill="1" applyBorder="1" applyAlignment="1">
      <alignment vertical="center"/>
    </xf>
    <xf numFmtId="166" fontId="17" fillId="4" borderId="20" xfId="0" applyNumberFormat="1" applyFont="1" applyFill="1" applyBorder="1" applyAlignment="1">
      <alignment vertical="center"/>
    </xf>
    <xf numFmtId="166" fontId="17" fillId="4" borderId="21" xfId="0" applyNumberFormat="1" applyFont="1" applyFill="1" applyBorder="1" applyAlignment="1">
      <alignment vertical="center"/>
    </xf>
    <xf numFmtId="166" fontId="17" fillId="4" borderId="22" xfId="0" applyNumberFormat="1" applyFont="1" applyFill="1" applyBorder="1" applyAlignment="1">
      <alignment vertical="center"/>
    </xf>
    <xf numFmtId="166" fontId="17" fillId="4" borderId="23" xfId="0" applyNumberFormat="1" applyFont="1" applyFill="1" applyBorder="1" applyAlignment="1">
      <alignment vertical="center"/>
    </xf>
    <xf numFmtId="166" fontId="17" fillId="4" borderId="24" xfId="0" applyNumberFormat="1" applyFont="1" applyFill="1" applyBorder="1" applyAlignment="1">
      <alignment vertical="center"/>
    </xf>
    <xf numFmtId="166" fontId="17" fillId="4" borderId="25" xfId="0" applyNumberFormat="1" applyFont="1" applyFill="1" applyBorder="1" applyAlignment="1">
      <alignment vertical="center"/>
    </xf>
    <xf numFmtId="166" fontId="17" fillId="4" borderId="26" xfId="0" applyNumberFormat="1" applyFont="1" applyFill="1" applyBorder="1" applyAlignment="1">
      <alignment vertical="center"/>
    </xf>
    <xf numFmtId="166" fontId="17" fillId="4" borderId="27" xfId="0" applyNumberFormat="1" applyFont="1" applyFill="1" applyBorder="1" applyAlignment="1">
      <alignment vertical="center"/>
    </xf>
    <xf numFmtId="166" fontId="17" fillId="4" borderId="28" xfId="0" applyNumberFormat="1" applyFont="1" applyFill="1" applyBorder="1" applyAlignment="1">
      <alignment vertical="center"/>
    </xf>
    <xf numFmtId="49" fontId="22" fillId="2" borderId="1" xfId="0" applyNumberFormat="1" applyFont="1" applyFill="1" applyBorder="1" applyAlignment="1">
      <alignment vertical="center"/>
    </xf>
    <xf numFmtId="166" fontId="23" fillId="4" borderId="1" xfId="0" applyNumberFormat="1" applyFont="1" applyFill="1" applyBorder="1" applyAlignment="1">
      <alignment vertical="center"/>
    </xf>
    <xf numFmtId="166" fontId="23" fillId="4" borderId="2" xfId="0" applyNumberFormat="1" applyFont="1" applyFill="1" applyBorder="1" applyAlignment="1">
      <alignment vertical="center"/>
    </xf>
    <xf numFmtId="166" fontId="23" fillId="4" borderId="17" xfId="0" applyNumberFormat="1" applyFont="1" applyFill="1" applyBorder="1" applyAlignment="1">
      <alignment vertical="center"/>
    </xf>
    <xf numFmtId="166" fontId="23" fillId="4" borderId="18" xfId="0" applyNumberFormat="1" applyFont="1" applyFill="1" applyBorder="1" applyAlignment="1">
      <alignment vertical="center"/>
    </xf>
    <xf numFmtId="166" fontId="23" fillId="4" borderId="19" xfId="0" applyNumberFormat="1" applyFont="1" applyFill="1" applyBorder="1" applyAlignment="1">
      <alignment vertical="center"/>
    </xf>
    <xf numFmtId="166" fontId="23" fillId="4" borderId="20" xfId="0" applyNumberFormat="1" applyFont="1" applyFill="1" applyBorder="1" applyAlignment="1">
      <alignment vertical="center"/>
    </xf>
    <xf numFmtId="166" fontId="24" fillId="4" borderId="2" xfId="0" applyNumberFormat="1" applyFont="1" applyFill="1" applyBorder="1" applyAlignment="1">
      <alignment vertical="center"/>
    </xf>
    <xf numFmtId="166" fontId="24" fillId="4" borderId="21" xfId="0" applyNumberFormat="1" applyFont="1" applyFill="1" applyBorder="1" applyAlignment="1">
      <alignment vertical="center"/>
    </xf>
    <xf numFmtId="166" fontId="24" fillId="4" borderId="22" xfId="0" applyNumberFormat="1" applyFont="1" applyFill="1" applyBorder="1" applyAlignment="1">
      <alignment vertical="center"/>
    </xf>
    <xf numFmtId="166" fontId="24" fillId="4" borderId="23" xfId="0" applyNumberFormat="1" applyFont="1" applyFill="1" applyBorder="1" applyAlignment="1">
      <alignment vertical="center"/>
    </xf>
    <xf numFmtId="166" fontId="24" fillId="4" borderId="24" xfId="0" applyNumberFormat="1" applyFont="1" applyFill="1" applyBorder="1" applyAlignment="1">
      <alignment vertical="center"/>
    </xf>
    <xf numFmtId="166" fontId="24" fillId="4" borderId="25" xfId="0" applyNumberFormat="1" applyFont="1" applyFill="1" applyBorder="1" applyAlignment="1">
      <alignment vertical="center"/>
    </xf>
    <xf numFmtId="166" fontId="24" fillId="4" borderId="26" xfId="0" applyNumberFormat="1" applyFont="1" applyFill="1" applyBorder="1" applyAlignment="1">
      <alignment vertical="center"/>
    </xf>
    <xf numFmtId="166" fontId="24" fillId="4" borderId="27" xfId="0" applyNumberFormat="1" applyFont="1" applyFill="1" applyBorder="1" applyAlignment="1">
      <alignment vertical="center"/>
    </xf>
    <xf numFmtId="166" fontId="24" fillId="4" borderId="28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5" fontId="25" fillId="4" borderId="1" xfId="0" applyNumberFormat="1" applyFont="1" applyFill="1" applyBorder="1" applyAlignment="1">
      <alignment vertical="center"/>
    </xf>
    <xf numFmtId="165" fontId="3" fillId="4" borderId="24" xfId="0" applyNumberFormat="1" applyFont="1" applyFill="1" applyBorder="1" applyAlignment="1">
      <alignment vertical="center"/>
    </xf>
    <xf numFmtId="165" fontId="3" fillId="4" borderId="12" xfId="0" applyNumberFormat="1" applyFont="1" applyFill="1" applyBorder="1" applyAlignment="1">
      <alignment vertical="center"/>
    </xf>
    <xf numFmtId="165" fontId="3" fillId="4" borderId="33" xfId="0" applyNumberFormat="1" applyFont="1" applyFill="1" applyBorder="1" applyAlignment="1">
      <alignment vertical="center"/>
    </xf>
    <xf numFmtId="165" fontId="3" fillId="4" borderId="34" xfId="0" applyNumberFormat="1" applyFont="1" applyFill="1" applyBorder="1" applyAlignment="1">
      <alignment vertical="center"/>
    </xf>
    <xf numFmtId="165" fontId="3" fillId="4" borderId="35" xfId="0" applyNumberFormat="1" applyFont="1" applyFill="1" applyBorder="1" applyAlignment="1">
      <alignment vertical="center"/>
    </xf>
    <xf numFmtId="165" fontId="3" fillId="4" borderId="36" xfId="0" applyNumberFormat="1" applyFont="1" applyFill="1" applyBorder="1" applyAlignment="1">
      <alignment vertical="center"/>
    </xf>
    <xf numFmtId="165" fontId="3" fillId="4" borderId="37" xfId="0" applyNumberFormat="1" applyFont="1" applyFill="1" applyBorder="1" applyAlignment="1">
      <alignment vertical="center"/>
    </xf>
    <xf numFmtId="165" fontId="3" fillId="4" borderId="38" xfId="0" applyNumberFormat="1" applyFont="1" applyFill="1" applyBorder="1" applyAlignment="1">
      <alignment vertical="center"/>
    </xf>
    <xf numFmtId="165" fontId="3" fillId="4" borderId="39" xfId="0" applyNumberFormat="1" applyFont="1" applyFill="1" applyBorder="1" applyAlignment="1">
      <alignment vertical="center"/>
    </xf>
    <xf numFmtId="165" fontId="3" fillId="4" borderId="40" xfId="0" applyNumberFormat="1" applyFont="1" applyFill="1" applyBorder="1" applyAlignment="1">
      <alignment vertical="center"/>
    </xf>
    <xf numFmtId="165" fontId="3" fillId="4" borderId="41" xfId="0" applyNumberFormat="1" applyFont="1" applyFill="1" applyBorder="1" applyAlignment="1">
      <alignment vertical="center"/>
    </xf>
    <xf numFmtId="165" fontId="3" fillId="4" borderId="42" xfId="0" applyNumberFormat="1" applyFont="1" applyFill="1" applyBorder="1" applyAlignment="1">
      <alignment vertical="center"/>
    </xf>
    <xf numFmtId="165" fontId="3" fillId="4" borderId="43" xfId="0" applyNumberFormat="1" applyFont="1" applyFill="1" applyBorder="1" applyAlignment="1">
      <alignment vertical="center"/>
    </xf>
    <xf numFmtId="169" fontId="1" fillId="4" borderId="1" xfId="0" applyNumberFormat="1" applyFont="1" applyFill="1" applyBorder="1" applyAlignment="1">
      <alignment vertical="center"/>
    </xf>
    <xf numFmtId="169" fontId="1" fillId="4" borderId="2" xfId="0" applyNumberFormat="1" applyFont="1" applyFill="1" applyBorder="1" applyAlignment="1">
      <alignment vertical="center"/>
    </xf>
    <xf numFmtId="169" fontId="1" fillId="4" borderId="17" xfId="0" applyNumberFormat="1" applyFont="1" applyFill="1" applyBorder="1" applyAlignment="1">
      <alignment vertical="center"/>
    </xf>
    <xf numFmtId="169" fontId="1" fillId="4" borderId="18" xfId="0" applyNumberFormat="1" applyFont="1" applyFill="1" applyBorder="1" applyAlignment="1">
      <alignment vertical="center"/>
    </xf>
    <xf numFmtId="169" fontId="1" fillId="4" borderId="19" xfId="0" applyNumberFormat="1" applyFont="1" applyFill="1" applyBorder="1" applyAlignment="1">
      <alignment vertical="center"/>
    </xf>
    <xf numFmtId="169" fontId="1" fillId="4" borderId="20" xfId="0" applyNumberFormat="1" applyFont="1" applyFill="1" applyBorder="1" applyAlignment="1">
      <alignment vertical="center"/>
    </xf>
    <xf numFmtId="169" fontId="1" fillId="4" borderId="21" xfId="0" applyNumberFormat="1" applyFont="1" applyFill="1" applyBorder="1" applyAlignment="1">
      <alignment vertical="center"/>
    </xf>
    <xf numFmtId="169" fontId="1" fillId="4" borderId="22" xfId="0" applyNumberFormat="1" applyFont="1" applyFill="1" applyBorder="1" applyAlignment="1">
      <alignment vertical="center"/>
    </xf>
    <xf numFmtId="169" fontId="1" fillId="4" borderId="23" xfId="0" applyNumberFormat="1" applyFont="1" applyFill="1" applyBorder="1" applyAlignment="1">
      <alignment vertical="center"/>
    </xf>
    <xf numFmtId="169" fontId="1" fillId="4" borderId="24" xfId="0" applyNumberFormat="1" applyFont="1" applyFill="1" applyBorder="1" applyAlignment="1">
      <alignment vertical="center"/>
    </xf>
    <xf numFmtId="169" fontId="1" fillId="4" borderId="25" xfId="0" applyNumberFormat="1" applyFont="1" applyFill="1" applyBorder="1" applyAlignment="1">
      <alignment vertical="center"/>
    </xf>
    <xf numFmtId="169" fontId="1" fillId="4" borderId="26" xfId="0" applyNumberFormat="1" applyFont="1" applyFill="1" applyBorder="1" applyAlignment="1">
      <alignment vertical="center"/>
    </xf>
    <xf numFmtId="169" fontId="1" fillId="4" borderId="27" xfId="0" applyNumberFormat="1" applyFont="1" applyFill="1" applyBorder="1" applyAlignment="1">
      <alignment vertical="center"/>
    </xf>
    <xf numFmtId="169" fontId="1" fillId="4" borderId="28" xfId="0" applyNumberFormat="1" applyFont="1" applyFill="1" applyBorder="1" applyAlignment="1">
      <alignment vertical="center"/>
    </xf>
    <xf numFmtId="170" fontId="5" fillId="2" borderId="1" xfId="0" applyNumberFormat="1" applyFont="1" applyFill="1" applyBorder="1" applyAlignment="1">
      <alignment vertical="center"/>
    </xf>
    <xf numFmtId="170" fontId="1" fillId="4" borderId="1" xfId="0" applyNumberFormat="1" applyFont="1" applyFill="1" applyBorder="1" applyAlignment="1">
      <alignment vertical="center"/>
    </xf>
    <xf numFmtId="170" fontId="1" fillId="4" borderId="2" xfId="0" applyNumberFormat="1" applyFont="1" applyFill="1" applyBorder="1" applyAlignment="1">
      <alignment vertical="center"/>
    </xf>
    <xf numFmtId="170" fontId="1" fillId="4" borderId="44" xfId="0" applyNumberFormat="1" applyFont="1" applyFill="1" applyBorder="1" applyAlignment="1">
      <alignment vertical="center"/>
    </xf>
    <xf numFmtId="170" fontId="1" fillId="4" borderId="45" xfId="0" applyNumberFormat="1" applyFont="1" applyFill="1" applyBorder="1" applyAlignment="1">
      <alignment vertical="center"/>
    </xf>
    <xf numFmtId="170" fontId="1" fillId="4" borderId="46" xfId="0" applyNumberFormat="1" applyFont="1" applyFill="1" applyBorder="1" applyAlignment="1">
      <alignment vertical="center"/>
    </xf>
    <xf numFmtId="170" fontId="1" fillId="4" borderId="47" xfId="0" applyNumberFormat="1" applyFont="1" applyFill="1" applyBorder="1" applyAlignment="1">
      <alignment vertical="center"/>
    </xf>
    <xf numFmtId="170" fontId="1" fillId="4" borderId="48" xfId="0" applyNumberFormat="1" applyFont="1" applyFill="1" applyBorder="1" applyAlignment="1">
      <alignment vertical="center"/>
    </xf>
    <xf numFmtId="170" fontId="1" fillId="4" borderId="49" xfId="0" applyNumberFormat="1" applyFont="1" applyFill="1" applyBorder="1" applyAlignment="1">
      <alignment vertical="center"/>
    </xf>
    <xf numFmtId="170" fontId="1" fillId="4" borderId="21" xfId="0" applyNumberFormat="1" applyFont="1" applyFill="1" applyBorder="1" applyAlignment="1">
      <alignment vertical="center"/>
    </xf>
    <xf numFmtId="170" fontId="1" fillId="4" borderId="22" xfId="0" applyNumberFormat="1" applyFont="1" applyFill="1" applyBorder="1" applyAlignment="1">
      <alignment vertical="center"/>
    </xf>
    <xf numFmtId="170" fontId="1" fillId="4" borderId="23" xfId="0" applyNumberFormat="1" applyFont="1" applyFill="1" applyBorder="1" applyAlignment="1">
      <alignment vertical="center"/>
    </xf>
    <xf numFmtId="170" fontId="1" fillId="4" borderId="24" xfId="0" applyNumberFormat="1" applyFont="1" applyFill="1" applyBorder="1" applyAlignment="1">
      <alignment vertical="center"/>
    </xf>
    <xf numFmtId="170" fontId="1" fillId="4" borderId="25" xfId="0" applyNumberFormat="1" applyFont="1" applyFill="1" applyBorder="1" applyAlignment="1">
      <alignment vertical="center"/>
    </xf>
    <xf numFmtId="170" fontId="1" fillId="4" borderId="26" xfId="0" applyNumberFormat="1" applyFont="1" applyFill="1" applyBorder="1" applyAlignment="1">
      <alignment vertical="center"/>
    </xf>
    <xf numFmtId="170" fontId="1" fillId="4" borderId="27" xfId="0" applyNumberFormat="1" applyFont="1" applyFill="1" applyBorder="1" applyAlignment="1">
      <alignment vertical="center"/>
    </xf>
    <xf numFmtId="170" fontId="1" fillId="4" borderId="28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65" fontId="3" fillId="4" borderId="4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0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49" fontId="17" fillId="5" borderId="1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horizontal="right" vertical="center"/>
    </xf>
    <xf numFmtId="171" fontId="3" fillId="5" borderId="1" xfId="0" applyNumberFormat="1" applyFont="1" applyFill="1" applyBorder="1" applyAlignment="1">
      <alignment vertical="center"/>
    </xf>
    <xf numFmtId="172" fontId="3" fillId="5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3" fillId="0" borderId="18" xfId="0" applyNumberFormat="1" applyFont="1" applyBorder="1" applyAlignment="1">
      <alignment vertical="center"/>
    </xf>
    <xf numFmtId="165" fontId="3" fillId="0" borderId="19" xfId="0" applyNumberFormat="1" applyFont="1" applyBorder="1" applyAlignment="1">
      <alignment vertical="center"/>
    </xf>
    <xf numFmtId="165" fontId="3" fillId="0" borderId="20" xfId="0" applyNumberFormat="1" applyFont="1" applyBorder="1" applyAlignment="1">
      <alignment vertical="center"/>
    </xf>
    <xf numFmtId="165" fontId="3" fillId="2" borderId="50" xfId="0" applyNumberFormat="1" applyFont="1" applyFill="1" applyBorder="1" applyAlignment="1">
      <alignment vertical="center"/>
    </xf>
    <xf numFmtId="165" fontId="3" fillId="2" borderId="22" xfId="0" applyNumberFormat="1" applyFont="1" applyFill="1" applyBorder="1" applyAlignment="1">
      <alignment vertical="center"/>
    </xf>
    <xf numFmtId="165" fontId="3" fillId="2" borderId="23" xfId="0" applyNumberFormat="1" applyFont="1" applyFill="1" applyBorder="1" applyAlignment="1">
      <alignment vertical="center"/>
    </xf>
    <xf numFmtId="165" fontId="3" fillId="2" borderId="24" xfId="0" applyNumberFormat="1" applyFont="1" applyFill="1" applyBorder="1" applyAlignment="1">
      <alignment vertical="center"/>
    </xf>
    <xf numFmtId="165" fontId="3" fillId="2" borderId="25" xfId="0" applyNumberFormat="1" applyFont="1" applyFill="1" applyBorder="1" applyAlignment="1">
      <alignment vertical="center"/>
    </xf>
    <xf numFmtId="165" fontId="3" fillId="2" borderId="26" xfId="0" applyNumberFormat="1" applyFont="1" applyFill="1" applyBorder="1" applyAlignment="1">
      <alignment vertical="center"/>
    </xf>
    <xf numFmtId="165" fontId="3" fillId="2" borderId="27" xfId="0" applyNumberFormat="1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vertical="center"/>
    </xf>
    <xf numFmtId="173" fontId="3" fillId="5" borderId="1" xfId="0" applyNumberFormat="1" applyFont="1" applyFill="1" applyBorder="1" applyAlignment="1">
      <alignment vertical="center"/>
    </xf>
    <xf numFmtId="167" fontId="3" fillId="5" borderId="1" xfId="0" applyNumberFormat="1" applyFont="1" applyFill="1" applyBorder="1" applyAlignment="1">
      <alignment horizontal="left" vertical="center"/>
    </xf>
    <xf numFmtId="168" fontId="3" fillId="0" borderId="1" xfId="0" applyNumberFormat="1" applyFont="1" applyBorder="1" applyAlignment="1">
      <alignment vertical="center"/>
    </xf>
    <xf numFmtId="174" fontId="3" fillId="5" borderId="1" xfId="0" applyNumberFormat="1" applyFont="1" applyFill="1" applyBorder="1" applyAlignment="1">
      <alignment vertical="center"/>
    </xf>
    <xf numFmtId="167" fontId="3" fillId="5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right" vertical="center"/>
    </xf>
    <xf numFmtId="168" fontId="3" fillId="5" borderId="1" xfId="0" applyNumberFormat="1" applyFont="1" applyFill="1" applyBorder="1" applyAlignment="1">
      <alignment vertical="center"/>
    </xf>
    <xf numFmtId="165" fontId="3" fillId="0" borderId="51" xfId="0" applyNumberFormat="1" applyFont="1" applyBorder="1" applyAlignment="1">
      <alignment vertical="center"/>
    </xf>
    <xf numFmtId="165" fontId="3" fillId="2" borderId="52" xfId="0" applyNumberFormat="1" applyFont="1" applyFill="1" applyBorder="1" applyAlignment="1">
      <alignment vertical="center"/>
    </xf>
    <xf numFmtId="165" fontId="3" fillId="2" borderId="53" xfId="0" applyNumberFormat="1" applyFont="1" applyFill="1" applyBorder="1" applyAlignment="1">
      <alignment vertical="center"/>
    </xf>
    <xf numFmtId="165" fontId="3" fillId="2" borderId="54" xfId="0" applyNumberFormat="1" applyFont="1" applyFill="1" applyBorder="1" applyAlignment="1">
      <alignment vertical="center"/>
    </xf>
    <xf numFmtId="165" fontId="3" fillId="2" borderId="38" xfId="0" applyNumberFormat="1" applyFont="1" applyFill="1" applyBorder="1" applyAlignment="1">
      <alignment vertical="center"/>
    </xf>
    <xf numFmtId="165" fontId="3" fillId="2" borderId="55" xfId="0" applyNumberFormat="1" applyFont="1" applyFill="1" applyBorder="1" applyAlignment="1">
      <alignment vertical="center"/>
    </xf>
    <xf numFmtId="165" fontId="3" fillId="2" borderId="56" xfId="0" applyNumberFormat="1" applyFont="1" applyFill="1" applyBorder="1" applyAlignment="1">
      <alignment vertical="center"/>
    </xf>
    <xf numFmtId="165" fontId="3" fillId="2" borderId="57" xfId="0" applyNumberFormat="1" applyFont="1" applyFill="1" applyBorder="1" applyAlignment="1">
      <alignment vertical="center"/>
    </xf>
    <xf numFmtId="165" fontId="3" fillId="2" borderId="58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top" wrapText="1"/>
    </xf>
    <xf numFmtId="49" fontId="5" fillId="7" borderId="1" xfId="0" applyNumberFormat="1" applyFont="1" applyFill="1" applyBorder="1" applyAlignment="1">
      <alignment vertical="top" wrapText="1"/>
    </xf>
    <xf numFmtId="168" fontId="3" fillId="7" borderId="1" xfId="0" applyNumberFormat="1" applyFont="1" applyFill="1" applyBorder="1" applyAlignment="1">
      <alignment vertical="top" wrapText="1"/>
    </xf>
    <xf numFmtId="3" fontId="3" fillId="7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top" wrapText="1"/>
    </xf>
    <xf numFmtId="3" fontId="3" fillId="8" borderId="1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Border="1" applyAlignment="1">
      <alignment vertical="top" wrapText="1"/>
    </xf>
    <xf numFmtId="49" fontId="5" fillId="9" borderId="1" xfId="0" applyNumberFormat="1" applyFont="1" applyFill="1" applyBorder="1" applyAlignment="1">
      <alignment vertical="top" wrapText="1"/>
    </xf>
    <xf numFmtId="168" fontId="3" fillId="9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top" wrapText="1"/>
    </xf>
    <xf numFmtId="166" fontId="3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29292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9234E"/>
      <rgbColor rgb="FFE0E0E0"/>
      <rgbColor rgb="FF919191"/>
      <rgbColor rgb="FFD5D5D5"/>
      <rgbColor rgb="FFACACAC"/>
      <rgbColor rgb="FFCBCCCC"/>
      <rgbColor rgb="FF8DF900"/>
      <rgbColor rgb="FFFEFFFF"/>
      <rgbColor rgb="FF514363"/>
      <rgbColor rgb="FFC68343"/>
      <rgbColor rgb="FF1D4871"/>
      <rgbColor rgb="FFA81A09"/>
      <rgbColor rgb="FFA9A9A9"/>
      <rgbColor rgb="E5929292"/>
      <rgbColor rgb="FF008E00"/>
      <rgbColor rgb="FF521B92"/>
      <rgbColor rgb="FFD71E00"/>
      <rgbColor rgb="FFFEFCDC"/>
      <rgbColor rgb="FFD8C9FE"/>
      <rgbColor rgb="FFEEEFEE"/>
      <rgbColor rgb="FFB6B6B6"/>
      <rgbColor rgb="FFDC564C"/>
      <rgbColor rgb="FFFFCCC9"/>
      <rgbColor rgb="FFCB615A"/>
      <rgbColor rgb="FFAED05C"/>
      <rgbColor rgb="FFEDFDCB"/>
      <rgbColor rgb="FFA7C267"/>
      <rgbColor rgb="FF4D93D7"/>
      <rgbColor rgb="FFC8E2FF"/>
      <rgbColor rgb="FF5B91C7"/>
      <rgbColor rgb="FF9272B9"/>
      <rgbColor rgb="FFE2CDFB"/>
      <rgbColor rgb="FF9076A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18"/>
  <c:chart>
    <c:title>
      <c:tx>
        <c:rich>
          <a:bodyPr rot="0"/>
          <a:lstStyle/>
          <a:p>
            <a:pPr>
              <a:defRPr sz="1800" b="1" i="0" u="none" strike="noStrike">
                <a:solidFill>
                  <a:srgbClr val="000000"/>
                </a:solidFill>
                <a:latin typeface="Calibri"/>
              </a:defRPr>
            </a:pPr>
            <a:r>
              <a:rPr sz="1800" b="1" i="0" u="none" strike="noStrike">
                <a:solidFill>
                  <a:srgbClr val="000000"/>
                </a:solidFill>
                <a:latin typeface="Calibri"/>
              </a:rPr>
              <a:t>Projected Financial Performance</a:t>
            </a:r>
          </a:p>
        </c:rich>
      </c:tx>
      <c:layout>
        <c:manualLayout>
          <c:xMode val="edge"/>
          <c:yMode val="edge"/>
          <c:x val="0.462022"/>
          <c:y val="0.0"/>
          <c:w val="0.0759563"/>
          <c:h val="0.0624726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0351358"/>
          <c:y val="0.0624726"/>
          <c:w val="0.959864"/>
          <c:h val="0.706697"/>
        </c:manualLayout>
      </c:layout>
      <c:lineChart>
        <c:grouping val="standard"/>
        <c:varyColors val="0"/>
        <c:ser>
          <c:idx val="0"/>
          <c:order val="0"/>
          <c:tx>
            <c:strRef>
              <c:f>'PAYYAP 36 Months - Table 1'!$A$78</c:f>
              <c:strCache>
                <c:ptCount val="1"/>
                <c:pt idx="0">
                  <c:v>TOTAL MONTHLY EXPENSES:</c:v>
                </c:pt>
              </c:strCache>
            </c:strRef>
          </c:tx>
          <c:spPr>
            <a:ln w="66675" cap="flat">
              <a:solidFill>
                <a:srgbClr val="CC625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Lit>
              <c:ptCount val="24"/>
            </c:strLit>
          </c:cat>
          <c:val>
            <c:numRef>
              <c:f>'PAYYAP 36 Months - Table 1'!$B$78:$Y$78</c:f>
              <c:numCache>
                <c:formatCode>_-[$$-409]* #,##0_-;_-[$$-409]* \(#,##0\)_-;_-[$$-409]* "-"??;_-@_-</c:formatCode>
                <c:ptCount val="24"/>
                <c:pt idx="0">
                  <c:v>-17550.0</c:v>
                </c:pt>
                <c:pt idx="1">
                  <c:v>-21550.0</c:v>
                </c:pt>
                <c:pt idx="2">
                  <c:v>-20375.0</c:v>
                </c:pt>
                <c:pt idx="3">
                  <c:v>-19550.0</c:v>
                </c:pt>
                <c:pt idx="4">
                  <c:v>-54550.0</c:v>
                </c:pt>
                <c:pt idx="5">
                  <c:v>-54550.0</c:v>
                </c:pt>
                <c:pt idx="6">
                  <c:v>-54550.0</c:v>
                </c:pt>
                <c:pt idx="7">
                  <c:v>-54550.0</c:v>
                </c:pt>
                <c:pt idx="8">
                  <c:v>-54550.0</c:v>
                </c:pt>
                <c:pt idx="9">
                  <c:v>-249780.0</c:v>
                </c:pt>
                <c:pt idx="10">
                  <c:v>-249780.0</c:v>
                </c:pt>
                <c:pt idx="11">
                  <c:v>-249780.0</c:v>
                </c:pt>
                <c:pt idx="12">
                  <c:v>-249780.0</c:v>
                </c:pt>
                <c:pt idx="13">
                  <c:v>-249780.0</c:v>
                </c:pt>
                <c:pt idx="14">
                  <c:v>-249780.0</c:v>
                </c:pt>
                <c:pt idx="15">
                  <c:v>-249780.0</c:v>
                </c:pt>
                <c:pt idx="16">
                  <c:v>-249780.0</c:v>
                </c:pt>
                <c:pt idx="17">
                  <c:v>-249780.0</c:v>
                </c:pt>
                <c:pt idx="18">
                  <c:v>-249780.0</c:v>
                </c:pt>
                <c:pt idx="19">
                  <c:v>-249780.0</c:v>
                </c:pt>
                <c:pt idx="20">
                  <c:v>-249780.0</c:v>
                </c:pt>
                <c:pt idx="21">
                  <c:v>-249780.0</c:v>
                </c:pt>
                <c:pt idx="22">
                  <c:v>-249780.0</c:v>
                </c:pt>
                <c:pt idx="23">
                  <c:v>-249780.0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'PAYYAP 36 Months - Table 1'!$A$92</c:f>
              <c:strCache>
                <c:ptCount val="1"/>
                <c:pt idx="0">
                  <c:v>Est. Gross Profit</c:v>
                </c:pt>
              </c:strCache>
            </c:strRef>
          </c:tx>
          <c:spPr>
            <a:ln w="66675" cap="flat">
              <a:solidFill>
                <a:srgbClr val="A8C367"/>
              </a:solidFill>
              <a:prstDash val="solid"/>
              <a:round/>
            </a:ln>
            <a:effectLst/>
          </c:spPr>
          <c:marker>
            <c:symbol val="none"/>
          </c:marker>
          <c:cat>
            <c:strLit>
              <c:ptCount val="24"/>
            </c:strLit>
          </c:cat>
          <c:val>
            <c:numRef>
              <c:f>'PAYYAP 36 Months - Table 1'!$B$92:$Y$92</c:f>
              <c:numCache>
                <c:formatCode>_-[$$-409]* #,##0_-;_-[$$-409]* \(#,##0\)_-;_-[$$-409]* "-"??;_-@_-</c:formatCode>
                <c:ptCount val="24"/>
                <c:pt idx="0">
                  <c:v>0.0</c:v>
                </c:pt>
                <c:pt idx="1">
                  <c:v>14.85</c:v>
                </c:pt>
                <c:pt idx="2">
                  <c:v>42.90000000000001</c:v>
                </c:pt>
                <c:pt idx="3">
                  <c:v>84.70000000000001</c:v>
                </c:pt>
                <c:pt idx="4">
                  <c:v>264.0</c:v>
                </c:pt>
                <c:pt idx="5">
                  <c:v>580.8</c:v>
                </c:pt>
                <c:pt idx="6">
                  <c:v>1035.1</c:v>
                </c:pt>
                <c:pt idx="7">
                  <c:v>1626.9</c:v>
                </c:pt>
                <c:pt idx="8">
                  <c:v>2356.2</c:v>
                </c:pt>
                <c:pt idx="9">
                  <c:v>4460.5</c:v>
                </c:pt>
                <c:pt idx="10">
                  <c:v>7939.8</c:v>
                </c:pt>
                <c:pt idx="11">
                  <c:v>12794.1</c:v>
                </c:pt>
                <c:pt idx="12">
                  <c:v>19023.4</c:v>
                </c:pt>
                <c:pt idx="13">
                  <c:v>26627.7</c:v>
                </c:pt>
                <c:pt idx="14">
                  <c:v>35607.00000000001</c:v>
                </c:pt>
                <c:pt idx="15">
                  <c:v>45961.3</c:v>
                </c:pt>
                <c:pt idx="16">
                  <c:v>57690.60000000001</c:v>
                </c:pt>
                <c:pt idx="17">
                  <c:v>70794.9</c:v>
                </c:pt>
                <c:pt idx="18">
                  <c:v>85274.20000000001</c:v>
                </c:pt>
                <c:pt idx="19">
                  <c:v>101128.5</c:v>
                </c:pt>
                <c:pt idx="20">
                  <c:v>118357.8</c:v>
                </c:pt>
                <c:pt idx="21">
                  <c:v>136962.1</c:v>
                </c:pt>
                <c:pt idx="22">
                  <c:v>156941.4</c:v>
                </c:pt>
                <c:pt idx="23">
                  <c:v>178295.7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'PAYYAP 36 Months - Table 1'!$A$97</c:f>
              <c:strCache>
                <c:ptCount val="1"/>
                <c:pt idx="0">
                  <c:v>CASH BALANCE</c:v>
                </c:pt>
              </c:strCache>
            </c:strRef>
          </c:tx>
          <c:spPr>
            <a:ln w="66675" cap="flat">
              <a:solidFill>
                <a:srgbClr val="5B92C8"/>
              </a:solidFill>
              <a:prstDash val="solid"/>
              <a:round/>
            </a:ln>
            <a:effectLst/>
          </c:spPr>
          <c:marker>
            <c:symbol val="none"/>
          </c:marker>
          <c:cat>
            <c:strLit>
              <c:ptCount val="24"/>
            </c:strLit>
          </c:cat>
          <c:val>
            <c:numRef>
              <c:f>'PAYYAP 36 Months - Table 1'!$B$97:$Y$97</c:f>
              <c:numCache>
                <c:formatCode>_-[$$-409]* #,##0_-;_-[$$-409]* \(#,##0\)_-;_-[$$-409]* "-"??;_-@_-</c:formatCode>
                <c:ptCount val="24"/>
                <c:pt idx="0">
                  <c:v>82450.0</c:v>
                </c:pt>
                <c:pt idx="1">
                  <c:v>60914.85</c:v>
                </c:pt>
                <c:pt idx="2">
                  <c:v>40582.75</c:v>
                </c:pt>
                <c:pt idx="3">
                  <c:v>21117.45</c:v>
                </c:pt>
                <c:pt idx="4">
                  <c:v>466831.45</c:v>
                </c:pt>
                <c:pt idx="5">
                  <c:v>412862.25</c:v>
                </c:pt>
                <c:pt idx="6">
                  <c:v>359347.35</c:v>
                </c:pt>
                <c:pt idx="7">
                  <c:v>306424.25</c:v>
                </c:pt>
                <c:pt idx="8">
                  <c:v>254230.45</c:v>
                </c:pt>
                <c:pt idx="9">
                  <c:v>3.00891095E6</c:v>
                </c:pt>
                <c:pt idx="10">
                  <c:v>2.76707075E6</c:v>
                </c:pt>
                <c:pt idx="11">
                  <c:v>2.53008485E6</c:v>
                </c:pt>
                <c:pt idx="12">
                  <c:v>2.29932825E6</c:v>
                </c:pt>
                <c:pt idx="13">
                  <c:v>2.07617595E6</c:v>
                </c:pt>
                <c:pt idx="14">
                  <c:v>1.86200295E6</c:v>
                </c:pt>
                <c:pt idx="15">
                  <c:v>1.65818425E6</c:v>
                </c:pt>
                <c:pt idx="16">
                  <c:v>1.46609485E6</c:v>
                </c:pt>
                <c:pt idx="17">
                  <c:v>1.28710975E6</c:v>
                </c:pt>
                <c:pt idx="18">
                  <c:v>1.12260395E6</c:v>
                </c:pt>
                <c:pt idx="19">
                  <c:v>973952.45</c:v>
                </c:pt>
                <c:pt idx="20">
                  <c:v>842530.25</c:v>
                </c:pt>
                <c:pt idx="21">
                  <c:v>729712.35</c:v>
                </c:pt>
                <c:pt idx="22">
                  <c:v>636873.75</c:v>
                </c:pt>
                <c:pt idx="23">
                  <c:v>565389.45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'PAYYAP 36 Months - Table 1'!$A$75</c:f>
              <c:strCache>
                <c:ptCount val="1"/>
                <c:pt idx="0">
                  <c:v>Online Advertising (Google, BING, Yahoo, etc.)</c:v>
                </c:pt>
              </c:strCache>
            </c:strRef>
          </c:tx>
          <c:spPr>
            <a:ln w="66675" cap="flat">
              <a:solidFill>
                <a:srgbClr val="9077B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Lit>
              <c:ptCount val="24"/>
            </c:strLit>
          </c:cat>
          <c:val>
            <c:numRef>
              <c:f>'PAYYAP 36 Months - Table 1'!$B$75:$Y$75</c:f>
              <c:numCache>
                <c:formatCode>_-[$$-409]* #,##0_-;_-[$$-409]* \(#,##0\)_-;_-[$$-409]* "-"??;_-@_-</c:formatCode>
                <c:ptCount val="24"/>
                <c:pt idx="0">
                  <c:v>-1000.0</c:v>
                </c:pt>
                <c:pt idx="1">
                  <c:v>-1000.0</c:v>
                </c:pt>
                <c:pt idx="2">
                  <c:v>-1000.0</c:v>
                </c:pt>
                <c:pt idx="3">
                  <c:v>-1000.0</c:v>
                </c:pt>
                <c:pt idx="4">
                  <c:v>-10000.0</c:v>
                </c:pt>
                <c:pt idx="5">
                  <c:v>-10000.0</c:v>
                </c:pt>
                <c:pt idx="6">
                  <c:v>-10000.0</c:v>
                </c:pt>
                <c:pt idx="7">
                  <c:v>-10000.0</c:v>
                </c:pt>
                <c:pt idx="8">
                  <c:v>-10000.0</c:v>
                </c:pt>
                <c:pt idx="9">
                  <c:v>-100000.0</c:v>
                </c:pt>
                <c:pt idx="10">
                  <c:v>-100000.0</c:v>
                </c:pt>
                <c:pt idx="11">
                  <c:v>-100000.0</c:v>
                </c:pt>
                <c:pt idx="12">
                  <c:v>-100000.0</c:v>
                </c:pt>
                <c:pt idx="13">
                  <c:v>-100000.0</c:v>
                </c:pt>
                <c:pt idx="14">
                  <c:v>-100000.0</c:v>
                </c:pt>
                <c:pt idx="15">
                  <c:v>-100000.0</c:v>
                </c:pt>
                <c:pt idx="16">
                  <c:v>-100000.0</c:v>
                </c:pt>
                <c:pt idx="17">
                  <c:v>-100000.0</c:v>
                </c:pt>
                <c:pt idx="18">
                  <c:v>-100000.0</c:v>
                </c:pt>
                <c:pt idx="19">
                  <c:v>-100000.0</c:v>
                </c:pt>
                <c:pt idx="20">
                  <c:v>-100000.0</c:v>
                </c:pt>
                <c:pt idx="21">
                  <c:v>-100000.0</c:v>
                </c:pt>
                <c:pt idx="22">
                  <c:v>-100000.0</c:v>
                </c:pt>
                <c:pt idx="23">
                  <c:v>-100000.0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376952"/>
        <c:axId val="2137415976"/>
      </c:lineChart>
      <c:catAx>
        <c:axId val="2073376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 cap="flat">
            <a:solidFill>
              <a:srgbClr val="B7B7B7"/>
            </a:solidFill>
            <a:prstDash val="solid"/>
            <a:round/>
          </a:ln>
        </c:spPr>
        <c:txPr>
          <a:bodyPr rot="0"/>
          <a:lstStyle/>
          <a:p>
            <a:pPr>
              <a:defRPr sz="1600" b="1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37415976"/>
        <c:crosses val="autoZero"/>
        <c:auto val="1"/>
        <c:lblAlgn val="ctr"/>
        <c:lblOffset val="100"/>
        <c:noMultiLvlLbl val="1"/>
      </c:catAx>
      <c:valAx>
        <c:axId val="2137415976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7B7B7"/>
              </a:solidFill>
              <a:prstDash val="solid"/>
              <a:round/>
            </a:ln>
          </c:spPr>
        </c:majorGridlines>
        <c:numFmt formatCode="[$$-409]#,##0" sourceLinked="0"/>
        <c:majorTickMark val="none"/>
        <c:minorTickMark val="none"/>
        <c:tickLblPos val="nextTo"/>
        <c:spPr>
          <a:ln w="9525" cap="flat">
            <a:noFill/>
            <a:prstDash val="solid"/>
            <a:round/>
          </a:ln>
        </c:spPr>
        <c:txPr>
          <a:bodyPr rot="0"/>
          <a:lstStyle/>
          <a:p>
            <a:pPr>
              <a:defRPr sz="1600" b="1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73376952"/>
        <c:crosses val="autoZero"/>
        <c:crossBetween val="midCat"/>
        <c:majorUnit val="1.25E6"/>
        <c:minorUnit val="625000.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342337"/>
          <c:y val="0.950931"/>
          <c:w val="0.60229"/>
          <c:h val="0.0490693"/>
        </c:manualLayout>
      </c:layout>
      <c:overlay val="1"/>
      <c:spPr>
        <a:noFill/>
        <a:ln w="9525" cap="flat">
          <a:noFill/>
          <a:round/>
        </a:ln>
        <a:effectLst/>
      </c:spPr>
      <c:txPr>
        <a:bodyPr rot="0"/>
        <a:lstStyle/>
        <a:p>
          <a:pPr>
            <a:defRPr sz="2000" b="1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18"/>
  <c:chart>
    <c:title>
      <c:tx>
        <c:rich>
          <a:bodyPr rot="0"/>
          <a:lstStyle/>
          <a:p>
            <a:pPr>
              <a:defRPr sz="1800" b="1" i="0" u="none" strike="noStrike">
                <a:solidFill>
                  <a:srgbClr val="000000"/>
                </a:solidFill>
                <a:latin typeface="Calibri"/>
              </a:defRPr>
            </a:pPr>
            <a:r>
              <a:rPr sz="1800" b="1" i="0" u="none" strike="noStrike">
                <a:solidFill>
                  <a:srgbClr val="000000"/>
                </a:solidFill>
                <a:latin typeface="Calibri"/>
              </a:rPr>
              <a:t>Market Penetration</a:t>
            </a:r>
          </a:p>
        </c:rich>
      </c:tx>
      <c:layout>
        <c:manualLayout>
          <c:xMode val="edge"/>
          <c:yMode val="edge"/>
          <c:x val="0.47679"/>
          <c:y val="0.0"/>
          <c:w val="0.046419"/>
          <c:h val="0.18540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0255149"/>
          <c:y val="0.185402"/>
          <c:w val="0.969485"/>
          <c:h val="0.566315"/>
        </c:manualLayout>
      </c:layout>
      <c:lineChart>
        <c:grouping val="standard"/>
        <c:varyColors val="0"/>
        <c:ser>
          <c:idx val="0"/>
          <c:order val="0"/>
          <c:tx>
            <c:strRef>
              <c:f>'PAYYAP 36 Months - Table 1'!$A$103</c:f>
              <c:strCache>
                <c:ptCount val="1"/>
                <c:pt idx="0">
                  <c:v>Market Penetration</c:v>
                </c:pt>
              </c:strCache>
            </c:strRef>
          </c:tx>
          <c:spPr>
            <a:ln w="47625" cap="flat">
              <a:solidFill>
                <a:srgbClr val="5B92C8"/>
              </a:solidFill>
              <a:prstDash val="solid"/>
              <a:round/>
            </a:ln>
            <a:effectLst/>
          </c:spPr>
          <c:marker>
            <c:symbol val="none"/>
          </c:marker>
          <c:cat>
            <c:strLit>
              <c:ptCount val="24"/>
            </c:strLit>
          </c:cat>
          <c:val>
            <c:numRef>
              <c:f>'PAYYAP 36 Months - Table 1'!$B$103:$Y$103</c:f>
              <c:numCache>
                <c:formatCode>0.00000%</c:formatCode>
                <c:ptCount val="24"/>
                <c:pt idx="0">
                  <c:v>0.0</c:v>
                </c:pt>
                <c:pt idx="1">
                  <c:v>3.24E-9</c:v>
                </c:pt>
                <c:pt idx="2">
                  <c:v>9.36E-9</c:v>
                </c:pt>
                <c:pt idx="3">
                  <c:v>1.848E-8</c:v>
                </c:pt>
                <c:pt idx="4">
                  <c:v>5.76E-8</c:v>
                </c:pt>
                <c:pt idx="5">
                  <c:v>1.2672E-7</c:v>
                </c:pt>
                <c:pt idx="6">
                  <c:v>2.2584E-7</c:v>
                </c:pt>
                <c:pt idx="7">
                  <c:v>3.5496E-7</c:v>
                </c:pt>
                <c:pt idx="8">
                  <c:v>5.1408E-7</c:v>
                </c:pt>
                <c:pt idx="9">
                  <c:v>9.732E-7</c:v>
                </c:pt>
                <c:pt idx="10">
                  <c:v>1.73232E-6</c:v>
                </c:pt>
                <c:pt idx="11">
                  <c:v>2.79144E-6</c:v>
                </c:pt>
                <c:pt idx="12">
                  <c:v>4.15056E-6</c:v>
                </c:pt>
                <c:pt idx="13">
                  <c:v>5.80968E-6</c:v>
                </c:pt>
                <c:pt idx="14">
                  <c:v>7.7688E-6</c:v>
                </c:pt>
                <c:pt idx="15">
                  <c:v>1.002792E-5</c:v>
                </c:pt>
                <c:pt idx="16">
                  <c:v>1.258704E-5</c:v>
                </c:pt>
                <c:pt idx="17">
                  <c:v>1.544616E-5</c:v>
                </c:pt>
                <c:pt idx="18">
                  <c:v>1.860528E-5</c:v>
                </c:pt>
                <c:pt idx="19">
                  <c:v>2.20644E-5</c:v>
                </c:pt>
                <c:pt idx="20">
                  <c:v>2.582352E-5</c:v>
                </c:pt>
                <c:pt idx="21">
                  <c:v>2.988264E-5</c:v>
                </c:pt>
                <c:pt idx="22">
                  <c:v>3.424176E-5</c:v>
                </c:pt>
                <c:pt idx="23">
                  <c:v>3.890088E-5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438760"/>
        <c:axId val="2136935304"/>
      </c:lineChart>
      <c:catAx>
        <c:axId val="207343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 cap="flat">
            <a:solidFill>
              <a:srgbClr val="B7B7B7"/>
            </a:solidFill>
            <a:prstDash val="solid"/>
            <a:round/>
          </a:ln>
        </c:spPr>
        <c:txPr>
          <a:bodyPr rot="0"/>
          <a:lstStyle/>
          <a:p>
            <a:pPr>
              <a:defRPr sz="1600" b="1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36935304"/>
        <c:crosses val="autoZero"/>
        <c:auto val="1"/>
        <c:lblAlgn val="ctr"/>
        <c:lblOffset val="100"/>
        <c:noMultiLvlLbl val="1"/>
      </c:catAx>
      <c:valAx>
        <c:axId val="2136935304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7B7B7"/>
              </a:solidFill>
              <a:prstDash val="solid"/>
              <a:round/>
            </a:ln>
          </c:spPr>
        </c:majorGridlines>
        <c:numFmt formatCode="0.00000%" sourceLinked="0"/>
        <c:majorTickMark val="none"/>
        <c:minorTickMark val="none"/>
        <c:tickLblPos val="nextTo"/>
        <c:spPr>
          <a:ln w="9525" cap="flat">
            <a:noFill/>
            <a:prstDash val="solid"/>
            <a:round/>
          </a:ln>
        </c:spPr>
        <c:txPr>
          <a:bodyPr rot="0"/>
          <a:lstStyle/>
          <a:p>
            <a:pPr>
              <a:defRPr sz="1600" b="1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73438760"/>
        <c:crosses val="autoZero"/>
        <c:crossBetween val="midCat"/>
        <c:majorUnit val="1.0E-5"/>
        <c:minorUnit val="5.0E-6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461133"/>
          <c:y val="0.928714"/>
          <c:w val="0.291645"/>
          <c:h val="0.0712859"/>
        </c:manualLayout>
      </c:layout>
      <c:overlay val="1"/>
      <c:spPr>
        <a:noFill/>
        <a:ln w="9525" cap="flat">
          <a:noFill/>
          <a:round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299147</xdr:colOff>
      <xdr:row>156</xdr:row>
      <xdr:rowOff>68535</xdr:rowOff>
    </xdr:from>
    <xdr:to>
      <xdr:col>60</xdr:col>
      <xdr:colOff>322632</xdr:colOff>
      <xdr:row>206</xdr:row>
      <xdr:rowOff>148384</xdr:rowOff>
    </xdr:to>
    <xdr:graphicFrame macro="">
      <xdr:nvGraphicFramePr>
        <xdr:cNvPr id="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698403</xdr:colOff>
      <xdr:row>208</xdr:row>
      <xdr:rowOff>34084</xdr:rowOff>
    </xdr:from>
    <xdr:to>
      <xdr:col>60</xdr:col>
      <xdr:colOff>311202</xdr:colOff>
      <xdr:row>225</xdr:row>
      <xdr:rowOff>35883</xdr:rowOff>
    </xdr:to>
    <xdr:graphicFrame macro="">
      <xdr:nvGraphicFramePr>
        <xdr:cNvPr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155</xdr:row>
      <xdr:rowOff>23217</xdr:rowOff>
    </xdr:from>
    <xdr:to>
      <xdr:col>7</xdr:col>
      <xdr:colOff>258812</xdr:colOff>
      <xdr:row>184</xdr:row>
      <xdr:rowOff>137120</xdr:rowOff>
    </xdr:to>
    <xdr:sp macro="" textlink="">
      <xdr:nvSpPr>
        <xdr:cNvPr id="10" name="Shape 10"/>
        <xdr:cNvSpPr/>
      </xdr:nvSpPr>
      <xdr:spPr>
        <a:xfrm>
          <a:off x="-31750" y="25613717"/>
          <a:ext cx="5592813" cy="4901804"/>
        </a:xfrm>
        <a:prstGeom prst="rect">
          <a:avLst/>
        </a:prstGeom>
        <a:gradFill flip="none" rotWithShape="1">
          <a:gsLst>
            <a:gs pos="0">
              <a:srgbClr val="FFD0B9"/>
            </a:gs>
            <a:gs pos="100000">
              <a:srgbClr val="EDB295"/>
            </a:gs>
          </a:gsLst>
          <a:lin ang="5400000" scaled="0"/>
        </a:gradFill>
        <a:ln w="12700" cap="flat">
          <a:solidFill>
            <a:srgbClr val="000000">
              <a:alpha val="15000"/>
            </a:srgbClr>
          </a:solidFill>
          <a:prstDash val="solid"/>
          <a:miter lim="400000"/>
        </a:ln>
        <a:effectLst>
          <a:outerShdw blurRad="63500" dist="25400" dir="5400000" rotWithShape="0">
            <a:srgbClr val="000000">
              <a:alpha val="25000"/>
            </a:srgbClr>
          </a:outerShdw>
        </a:effectLst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0" tIns="0" rIns="0" bIns="0" numCol="1" anchor="t">
          <a:noAutofit/>
        </a:bodyPr>
        <a:lstStyle/>
        <a:p>
          <a:r>
            <a:t>shea writer, 11 Jan 2017, 12:06 am
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comments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8"/>
  <sheetViews>
    <sheetView showGridLines="0" tabSelected="1" topLeftCell="A106" workbookViewId="0">
      <selection activeCell="A108" sqref="A108"/>
    </sheetView>
  </sheetViews>
  <sheetFormatPr baseColWidth="10" defaultColWidth="45.33203125" defaultRowHeight="11.5" customHeight="1" x14ac:dyDescent="0"/>
  <cols>
    <col min="1" max="1" width="73.33203125" style="1" customWidth="1"/>
    <col min="2" max="2" width="17.1640625" style="1" customWidth="1"/>
    <col min="3" max="4" width="12.33203125" style="1" customWidth="1"/>
    <col min="5" max="6" width="12.5" style="1" customWidth="1"/>
    <col min="7" max="9" width="12.33203125" style="1" customWidth="1"/>
    <col min="10" max="10" width="12.5" style="1" customWidth="1"/>
    <col min="11" max="11" width="14" style="1" customWidth="1"/>
    <col min="12" max="13" width="13.6640625" style="1" customWidth="1"/>
    <col min="14" max="23" width="14.83203125" style="1" customWidth="1"/>
    <col min="24" max="24" width="15.83203125" style="1" customWidth="1"/>
    <col min="25" max="26" width="16.1640625" style="1" customWidth="1"/>
    <col min="27" max="28" width="15.83203125" style="1" customWidth="1"/>
    <col min="29" max="32" width="16" style="1" customWidth="1"/>
    <col min="33" max="33" width="16.1640625" style="1" customWidth="1"/>
    <col min="34" max="36" width="16" style="1" customWidth="1"/>
    <col min="37" max="37" width="16.1640625" style="1" customWidth="1"/>
    <col min="38" max="256" width="45.33203125" style="1" customWidth="1"/>
  </cols>
  <sheetData>
    <row r="1" spans="1:37" ht="23" customHeight="1">
      <c r="A1" s="2" t="s">
        <v>76</v>
      </c>
      <c r="B1" s="3">
        <v>42675</v>
      </c>
      <c r="C1" s="3">
        <v>42705</v>
      </c>
      <c r="D1" s="3">
        <v>42736</v>
      </c>
      <c r="E1" s="4">
        <v>42767</v>
      </c>
      <c r="F1" s="5">
        <v>42795</v>
      </c>
      <c r="G1" s="6">
        <v>42826</v>
      </c>
      <c r="H1" s="6">
        <v>42856</v>
      </c>
      <c r="I1" s="6">
        <v>42887</v>
      </c>
      <c r="J1" s="7">
        <v>42917</v>
      </c>
      <c r="K1" s="5">
        <v>42948</v>
      </c>
      <c r="L1" s="6">
        <v>42979</v>
      </c>
      <c r="M1" s="6">
        <v>43009</v>
      </c>
      <c r="N1" s="6">
        <v>43040</v>
      </c>
      <c r="O1" s="8">
        <v>43070</v>
      </c>
      <c r="P1" s="9">
        <v>43101</v>
      </c>
      <c r="Q1" s="10">
        <v>43132</v>
      </c>
      <c r="R1" s="6">
        <v>43160</v>
      </c>
      <c r="S1" s="6">
        <v>43191</v>
      </c>
      <c r="T1" s="6">
        <v>43221</v>
      </c>
      <c r="U1" s="6">
        <v>43252</v>
      </c>
      <c r="V1" s="6">
        <v>43282</v>
      </c>
      <c r="W1" s="6">
        <v>43313</v>
      </c>
      <c r="X1" s="6">
        <v>43344</v>
      </c>
      <c r="Y1" s="7">
        <v>43374</v>
      </c>
      <c r="Z1" s="11">
        <v>43405</v>
      </c>
      <c r="AA1" s="12">
        <v>43435</v>
      </c>
      <c r="AB1" s="12">
        <v>43466</v>
      </c>
      <c r="AC1" s="12">
        <v>43497</v>
      </c>
      <c r="AD1" s="13">
        <v>43525</v>
      </c>
      <c r="AE1" s="14">
        <v>43556</v>
      </c>
      <c r="AF1" s="15">
        <v>43586</v>
      </c>
      <c r="AG1" s="16">
        <v>43617</v>
      </c>
      <c r="AH1" s="17">
        <v>43647</v>
      </c>
      <c r="AI1" s="12">
        <v>43678</v>
      </c>
      <c r="AJ1" s="12">
        <v>43709</v>
      </c>
      <c r="AK1" s="18">
        <v>43739</v>
      </c>
    </row>
    <row r="2" spans="1:37" ht="14.5" customHeight="1">
      <c r="A2" s="19" t="s">
        <v>0</v>
      </c>
      <c r="B2" s="20">
        <v>1</v>
      </c>
      <c r="C2" s="20">
        <v>2</v>
      </c>
      <c r="D2" s="20">
        <v>3</v>
      </c>
      <c r="E2" s="21">
        <v>4</v>
      </c>
      <c r="F2" s="22">
        <v>5</v>
      </c>
      <c r="G2" s="20">
        <v>6</v>
      </c>
      <c r="H2" s="20">
        <v>7</v>
      </c>
      <c r="I2" s="20">
        <v>8</v>
      </c>
      <c r="J2" s="23">
        <v>9</v>
      </c>
      <c r="K2" s="22">
        <v>10</v>
      </c>
      <c r="L2" s="20">
        <v>11</v>
      </c>
      <c r="M2" s="20">
        <v>12</v>
      </c>
      <c r="N2" s="20">
        <v>13</v>
      </c>
      <c r="O2" s="24">
        <v>14</v>
      </c>
      <c r="P2" s="25">
        <v>15</v>
      </c>
      <c r="Q2" s="26">
        <v>16</v>
      </c>
      <c r="R2" s="20">
        <v>17</v>
      </c>
      <c r="S2" s="20">
        <v>18</v>
      </c>
      <c r="T2" s="20">
        <v>19</v>
      </c>
      <c r="U2" s="20">
        <v>20</v>
      </c>
      <c r="V2" s="20">
        <v>21</v>
      </c>
      <c r="W2" s="20">
        <v>22</v>
      </c>
      <c r="X2" s="20">
        <v>23</v>
      </c>
      <c r="Y2" s="23">
        <v>24</v>
      </c>
      <c r="Z2" s="27">
        <v>25</v>
      </c>
      <c r="AA2" s="28">
        <v>26</v>
      </c>
      <c r="AB2" s="28">
        <v>27</v>
      </c>
      <c r="AC2" s="28">
        <v>28</v>
      </c>
      <c r="AD2" s="29">
        <v>29</v>
      </c>
      <c r="AE2" s="30">
        <v>30</v>
      </c>
      <c r="AF2" s="31">
        <v>31</v>
      </c>
      <c r="AG2" s="32">
        <v>32</v>
      </c>
      <c r="AH2" s="33">
        <v>33</v>
      </c>
      <c r="AI2" s="28">
        <v>34</v>
      </c>
      <c r="AJ2" s="28">
        <v>35</v>
      </c>
      <c r="AK2" s="34">
        <v>36</v>
      </c>
    </row>
    <row r="3" spans="1:37" ht="14.5" customHeight="1">
      <c r="A3" s="35" t="s">
        <v>1</v>
      </c>
      <c r="B3" s="36"/>
      <c r="C3" s="36"/>
      <c r="D3" s="36"/>
      <c r="E3" s="37"/>
      <c r="F3" s="38"/>
      <c r="G3" s="36"/>
      <c r="H3" s="36"/>
      <c r="I3" s="36"/>
      <c r="J3" s="37"/>
      <c r="K3" s="38"/>
      <c r="L3" s="36"/>
      <c r="M3" s="36"/>
      <c r="N3" s="36"/>
      <c r="O3" s="39"/>
      <c r="P3" s="40"/>
      <c r="Q3" s="41"/>
      <c r="R3" s="36"/>
      <c r="S3" s="36"/>
      <c r="T3" s="36"/>
      <c r="U3" s="36"/>
      <c r="V3" s="36"/>
      <c r="W3" s="36"/>
      <c r="X3" s="36"/>
      <c r="Y3" s="37"/>
      <c r="Z3" s="42"/>
      <c r="AA3" s="43"/>
      <c r="AB3" s="43"/>
      <c r="AC3" s="43"/>
      <c r="AD3" s="44"/>
      <c r="AE3" s="45"/>
      <c r="AF3" s="46"/>
      <c r="AG3" s="47"/>
      <c r="AH3" s="48"/>
      <c r="AI3" s="43"/>
      <c r="AJ3" s="43"/>
      <c r="AK3" s="49"/>
    </row>
    <row r="4" spans="1:37" ht="14.5" customHeight="1">
      <c r="A4" s="50" t="s">
        <v>2</v>
      </c>
      <c r="B4" s="51">
        <v>100000</v>
      </c>
      <c r="C4" s="52"/>
      <c r="D4" s="52"/>
      <c r="E4" s="52"/>
      <c r="F4" s="53">
        <v>500000</v>
      </c>
      <c r="G4" s="54"/>
      <c r="H4" s="55"/>
      <c r="I4" s="55"/>
      <c r="J4" s="56"/>
      <c r="K4" s="57">
        <v>3000000</v>
      </c>
      <c r="L4" s="56"/>
      <c r="M4" s="58"/>
      <c r="N4" s="55"/>
      <c r="O4" s="59"/>
      <c r="P4" s="60"/>
      <c r="Q4" s="61"/>
      <c r="R4" s="56"/>
      <c r="S4" s="56"/>
      <c r="T4" s="56"/>
      <c r="U4" s="56"/>
      <c r="V4" s="56"/>
      <c r="W4" s="56"/>
      <c r="X4" s="56"/>
      <c r="Y4" s="62"/>
      <c r="Z4" s="63"/>
      <c r="AA4" s="64"/>
      <c r="AB4" s="64"/>
      <c r="AC4" s="64"/>
      <c r="AD4" s="65"/>
      <c r="AE4" s="66"/>
      <c r="AF4" s="67"/>
      <c r="AG4" s="68"/>
      <c r="AH4" s="69"/>
      <c r="AI4" s="64"/>
      <c r="AJ4" s="64"/>
      <c r="AK4" s="70"/>
    </row>
    <row r="5" spans="1:37" ht="14.5" customHeight="1">
      <c r="A5" s="71" t="s">
        <v>3</v>
      </c>
      <c r="B5" s="56"/>
      <c r="C5" s="56"/>
      <c r="D5" s="56"/>
      <c r="E5" s="62"/>
      <c r="F5" s="72"/>
      <c r="G5" s="56"/>
      <c r="H5" s="56"/>
      <c r="I5" s="56"/>
      <c r="J5" s="62"/>
      <c r="K5" s="72"/>
      <c r="L5" s="56"/>
      <c r="M5" s="56"/>
      <c r="N5" s="56"/>
      <c r="O5" s="59"/>
      <c r="P5" s="60"/>
      <c r="Q5" s="61"/>
      <c r="R5" s="56"/>
      <c r="S5" s="56"/>
      <c r="T5" s="56"/>
      <c r="U5" s="56"/>
      <c r="V5" s="56"/>
      <c r="W5" s="56"/>
      <c r="X5" s="56"/>
      <c r="Y5" s="62"/>
      <c r="Z5" s="63"/>
      <c r="AA5" s="64"/>
      <c r="AB5" s="64"/>
      <c r="AC5" s="64"/>
      <c r="AD5" s="65"/>
      <c r="AE5" s="66"/>
      <c r="AF5" s="67"/>
      <c r="AG5" s="68"/>
      <c r="AH5" s="69"/>
      <c r="AI5" s="64"/>
      <c r="AJ5" s="64"/>
      <c r="AK5" s="70"/>
    </row>
    <row r="6" spans="1:37" ht="18.5" customHeight="1">
      <c r="A6" s="73"/>
      <c r="B6" s="36"/>
      <c r="C6" s="36"/>
      <c r="D6" s="36"/>
      <c r="E6" s="37"/>
      <c r="F6" s="38"/>
      <c r="G6" s="36"/>
      <c r="H6" s="36"/>
      <c r="I6" s="36"/>
      <c r="J6" s="37"/>
      <c r="K6" s="38"/>
      <c r="L6" s="36"/>
      <c r="M6" s="36"/>
      <c r="N6" s="36"/>
      <c r="O6" s="39"/>
      <c r="P6" s="40"/>
      <c r="Q6" s="41"/>
      <c r="R6" s="36"/>
      <c r="S6" s="36"/>
      <c r="T6" s="36"/>
      <c r="U6" s="36"/>
      <c r="V6" s="36"/>
      <c r="W6" s="36"/>
      <c r="X6" s="36"/>
      <c r="Y6" s="37"/>
      <c r="Z6" s="42"/>
      <c r="AA6" s="43"/>
      <c r="AB6" s="43"/>
      <c r="AC6" s="43"/>
      <c r="AD6" s="44"/>
      <c r="AE6" s="74"/>
      <c r="AF6" s="46"/>
      <c r="AG6" s="75" t="s">
        <v>4</v>
      </c>
      <c r="AH6" s="48"/>
      <c r="AI6" s="43"/>
      <c r="AJ6" s="43"/>
      <c r="AK6" s="49"/>
    </row>
    <row r="7" spans="1:37" ht="14.5" customHeight="1">
      <c r="A7" s="71" t="s">
        <v>5</v>
      </c>
      <c r="B7" s="36"/>
      <c r="C7" s="36"/>
      <c r="D7" s="36"/>
      <c r="E7" s="37"/>
      <c r="F7" s="38"/>
      <c r="G7" s="36"/>
      <c r="H7" s="36"/>
      <c r="I7" s="36"/>
      <c r="J7" s="37"/>
      <c r="K7" s="38"/>
      <c r="L7" s="36"/>
      <c r="M7" s="36"/>
      <c r="N7" s="36"/>
      <c r="O7" s="39"/>
      <c r="P7" s="40"/>
      <c r="Q7" s="41"/>
      <c r="R7" s="36"/>
      <c r="S7" s="36"/>
      <c r="T7" s="36"/>
      <c r="U7" s="36"/>
      <c r="V7" s="36"/>
      <c r="W7" s="36"/>
      <c r="X7" s="36"/>
      <c r="Y7" s="37"/>
      <c r="Z7" s="42"/>
      <c r="AA7" s="43"/>
      <c r="AB7" s="43"/>
      <c r="AC7" s="43"/>
      <c r="AD7" s="44"/>
      <c r="AE7" s="45"/>
      <c r="AF7" s="46"/>
      <c r="AG7" s="47"/>
      <c r="AH7" s="48"/>
      <c r="AI7" s="43"/>
      <c r="AJ7" s="43"/>
      <c r="AK7" s="49"/>
    </row>
    <row r="8" spans="1:37" ht="14.5" customHeight="1">
      <c r="A8" s="19" t="s">
        <v>77</v>
      </c>
      <c r="B8" s="76">
        <v>-500</v>
      </c>
      <c r="C8" s="56">
        <f t="shared" ref="C8:J9" si="0">B8</f>
        <v>-500</v>
      </c>
      <c r="D8" s="56">
        <f t="shared" si="0"/>
        <v>-500</v>
      </c>
      <c r="E8" s="62">
        <f t="shared" si="0"/>
        <v>-500</v>
      </c>
      <c r="F8" s="72">
        <f t="shared" si="0"/>
        <v>-500</v>
      </c>
      <c r="G8" s="56">
        <f t="shared" si="0"/>
        <v>-500</v>
      </c>
      <c r="H8" s="56">
        <f t="shared" si="0"/>
        <v>-500</v>
      </c>
      <c r="I8" s="56">
        <f t="shared" si="0"/>
        <v>-500</v>
      </c>
      <c r="J8" s="62">
        <f t="shared" si="0"/>
        <v>-500</v>
      </c>
      <c r="K8" s="72">
        <f>-10000</f>
        <v>-10000</v>
      </c>
      <c r="L8" s="56">
        <f t="shared" ref="L8:AK8" si="1">K8</f>
        <v>-10000</v>
      </c>
      <c r="M8" s="56">
        <f t="shared" si="1"/>
        <v>-10000</v>
      </c>
      <c r="N8" s="56">
        <f t="shared" si="1"/>
        <v>-10000</v>
      </c>
      <c r="O8" s="59">
        <f t="shared" si="1"/>
        <v>-10000</v>
      </c>
      <c r="P8" s="60">
        <f t="shared" si="1"/>
        <v>-10000</v>
      </c>
      <c r="Q8" s="61">
        <f t="shared" si="1"/>
        <v>-10000</v>
      </c>
      <c r="R8" s="56">
        <f t="shared" si="1"/>
        <v>-10000</v>
      </c>
      <c r="S8" s="56">
        <f t="shared" si="1"/>
        <v>-10000</v>
      </c>
      <c r="T8" s="56">
        <f t="shared" si="1"/>
        <v>-10000</v>
      </c>
      <c r="U8" s="56">
        <f t="shared" si="1"/>
        <v>-10000</v>
      </c>
      <c r="V8" s="56">
        <f t="shared" si="1"/>
        <v>-10000</v>
      </c>
      <c r="W8" s="56">
        <f t="shared" si="1"/>
        <v>-10000</v>
      </c>
      <c r="X8" s="56">
        <f t="shared" si="1"/>
        <v>-10000</v>
      </c>
      <c r="Y8" s="62">
        <f t="shared" si="1"/>
        <v>-10000</v>
      </c>
      <c r="Z8" s="63">
        <f t="shared" si="1"/>
        <v>-10000</v>
      </c>
      <c r="AA8" s="64">
        <f t="shared" si="1"/>
        <v>-10000</v>
      </c>
      <c r="AB8" s="64">
        <f t="shared" si="1"/>
        <v>-10000</v>
      </c>
      <c r="AC8" s="64">
        <f t="shared" si="1"/>
        <v>-10000</v>
      </c>
      <c r="AD8" s="65">
        <f t="shared" si="1"/>
        <v>-10000</v>
      </c>
      <c r="AE8" s="77">
        <f t="shared" si="1"/>
        <v>-10000</v>
      </c>
      <c r="AF8" s="67">
        <f t="shared" si="1"/>
        <v>-10000</v>
      </c>
      <c r="AG8" s="68">
        <f t="shared" si="1"/>
        <v>-10000</v>
      </c>
      <c r="AH8" s="69">
        <f t="shared" si="1"/>
        <v>-10000</v>
      </c>
      <c r="AI8" s="64">
        <f t="shared" si="1"/>
        <v>-10000</v>
      </c>
      <c r="AJ8" s="64">
        <f t="shared" si="1"/>
        <v>-10000</v>
      </c>
      <c r="AK8" s="70">
        <f t="shared" si="1"/>
        <v>-10000</v>
      </c>
    </row>
    <row r="9" spans="1:37" ht="14.5" customHeight="1">
      <c r="A9" s="19" t="s">
        <v>6</v>
      </c>
      <c r="B9" s="56">
        <v>-50</v>
      </c>
      <c r="C9" s="56">
        <f t="shared" si="0"/>
        <v>-50</v>
      </c>
      <c r="D9" s="56">
        <f t="shared" si="0"/>
        <v>-50</v>
      </c>
      <c r="E9" s="62">
        <f t="shared" si="0"/>
        <v>-50</v>
      </c>
      <c r="F9" s="72">
        <f t="shared" si="0"/>
        <v>-50</v>
      </c>
      <c r="G9" s="56">
        <f t="shared" si="0"/>
        <v>-50</v>
      </c>
      <c r="H9" s="56">
        <f t="shared" si="0"/>
        <v>-50</v>
      </c>
      <c r="I9" s="56">
        <f t="shared" si="0"/>
        <v>-50</v>
      </c>
      <c r="J9" s="62">
        <f t="shared" si="0"/>
        <v>-50</v>
      </c>
      <c r="K9" s="72">
        <f>-2000</f>
        <v>-2000</v>
      </c>
      <c r="L9" s="56">
        <f t="shared" ref="L9:AK9" si="2">K9</f>
        <v>-2000</v>
      </c>
      <c r="M9" s="56">
        <f t="shared" si="2"/>
        <v>-2000</v>
      </c>
      <c r="N9" s="56">
        <f t="shared" si="2"/>
        <v>-2000</v>
      </c>
      <c r="O9" s="59">
        <f t="shared" si="2"/>
        <v>-2000</v>
      </c>
      <c r="P9" s="60">
        <f t="shared" si="2"/>
        <v>-2000</v>
      </c>
      <c r="Q9" s="61">
        <f t="shared" si="2"/>
        <v>-2000</v>
      </c>
      <c r="R9" s="56">
        <f t="shared" si="2"/>
        <v>-2000</v>
      </c>
      <c r="S9" s="56">
        <f t="shared" si="2"/>
        <v>-2000</v>
      </c>
      <c r="T9" s="56">
        <f t="shared" si="2"/>
        <v>-2000</v>
      </c>
      <c r="U9" s="56">
        <f t="shared" si="2"/>
        <v>-2000</v>
      </c>
      <c r="V9" s="56">
        <f t="shared" si="2"/>
        <v>-2000</v>
      </c>
      <c r="W9" s="56">
        <f t="shared" si="2"/>
        <v>-2000</v>
      </c>
      <c r="X9" s="56">
        <f t="shared" si="2"/>
        <v>-2000</v>
      </c>
      <c r="Y9" s="62">
        <f t="shared" si="2"/>
        <v>-2000</v>
      </c>
      <c r="Z9" s="63">
        <f t="shared" si="2"/>
        <v>-2000</v>
      </c>
      <c r="AA9" s="64">
        <f t="shared" si="2"/>
        <v>-2000</v>
      </c>
      <c r="AB9" s="64">
        <f t="shared" si="2"/>
        <v>-2000</v>
      </c>
      <c r="AC9" s="64">
        <f t="shared" si="2"/>
        <v>-2000</v>
      </c>
      <c r="AD9" s="65">
        <f t="shared" si="2"/>
        <v>-2000</v>
      </c>
      <c r="AE9" s="77">
        <f t="shared" si="2"/>
        <v>-2000</v>
      </c>
      <c r="AF9" s="67">
        <f t="shared" si="2"/>
        <v>-2000</v>
      </c>
      <c r="AG9" s="68">
        <f t="shared" si="2"/>
        <v>-2000</v>
      </c>
      <c r="AH9" s="69">
        <f t="shared" si="2"/>
        <v>-2000</v>
      </c>
      <c r="AI9" s="64">
        <f t="shared" si="2"/>
        <v>-2000</v>
      </c>
      <c r="AJ9" s="64">
        <f t="shared" si="2"/>
        <v>-2000</v>
      </c>
      <c r="AK9" s="70">
        <f t="shared" si="2"/>
        <v>-2000</v>
      </c>
    </row>
    <row r="10" spans="1:37" ht="14.5" customHeight="1">
      <c r="A10" s="78"/>
      <c r="B10" s="56"/>
      <c r="C10" s="56"/>
      <c r="D10" s="56"/>
      <c r="E10" s="62"/>
      <c r="F10" s="72"/>
      <c r="G10" s="56"/>
      <c r="H10" s="56"/>
      <c r="I10" s="56"/>
      <c r="J10" s="62"/>
      <c r="K10" s="72"/>
      <c r="L10" s="56"/>
      <c r="M10" s="56"/>
      <c r="N10" s="56"/>
      <c r="O10" s="59"/>
      <c r="P10" s="60"/>
      <c r="Q10" s="61"/>
      <c r="R10" s="56"/>
      <c r="S10" s="56"/>
      <c r="T10" s="56"/>
      <c r="U10" s="56"/>
      <c r="V10" s="56"/>
      <c r="W10" s="56"/>
      <c r="X10" s="56"/>
      <c r="Y10" s="62"/>
      <c r="Z10" s="63"/>
      <c r="AA10" s="64"/>
      <c r="AB10" s="64"/>
      <c r="AC10" s="64"/>
      <c r="AD10" s="65"/>
      <c r="AE10" s="77"/>
      <c r="AF10" s="67"/>
      <c r="AG10" s="68"/>
      <c r="AH10" s="69"/>
      <c r="AI10" s="64"/>
      <c r="AJ10" s="64"/>
      <c r="AK10" s="70"/>
    </row>
    <row r="11" spans="1:37" ht="14.5" customHeight="1">
      <c r="A11" s="79" t="s">
        <v>7</v>
      </c>
      <c r="B11" s="80">
        <f t="shared" ref="B11:AK11" si="3">SUM(B8:B9)</f>
        <v>-550</v>
      </c>
      <c r="C11" s="80">
        <f t="shared" si="3"/>
        <v>-550</v>
      </c>
      <c r="D11" s="80">
        <f t="shared" si="3"/>
        <v>-550</v>
      </c>
      <c r="E11" s="81">
        <f t="shared" si="3"/>
        <v>-550</v>
      </c>
      <c r="F11" s="82">
        <f t="shared" si="3"/>
        <v>-550</v>
      </c>
      <c r="G11" s="80">
        <f t="shared" si="3"/>
        <v>-550</v>
      </c>
      <c r="H11" s="80">
        <f t="shared" si="3"/>
        <v>-550</v>
      </c>
      <c r="I11" s="80">
        <f t="shared" si="3"/>
        <v>-550</v>
      </c>
      <c r="J11" s="81">
        <f t="shared" si="3"/>
        <v>-550</v>
      </c>
      <c r="K11" s="82">
        <f t="shared" si="3"/>
        <v>-12000</v>
      </c>
      <c r="L11" s="80">
        <f t="shared" si="3"/>
        <v>-12000</v>
      </c>
      <c r="M11" s="80">
        <f t="shared" si="3"/>
        <v>-12000</v>
      </c>
      <c r="N11" s="80">
        <f t="shared" si="3"/>
        <v>-12000</v>
      </c>
      <c r="O11" s="83">
        <f t="shared" si="3"/>
        <v>-12000</v>
      </c>
      <c r="P11" s="84">
        <f t="shared" si="3"/>
        <v>-12000</v>
      </c>
      <c r="Q11" s="85">
        <f t="shared" si="3"/>
        <v>-12000</v>
      </c>
      <c r="R11" s="80">
        <f t="shared" si="3"/>
        <v>-12000</v>
      </c>
      <c r="S11" s="80">
        <f t="shared" si="3"/>
        <v>-12000</v>
      </c>
      <c r="T11" s="80">
        <f t="shared" si="3"/>
        <v>-12000</v>
      </c>
      <c r="U11" s="80">
        <f t="shared" si="3"/>
        <v>-12000</v>
      </c>
      <c r="V11" s="80">
        <f t="shared" si="3"/>
        <v>-12000</v>
      </c>
      <c r="W11" s="80">
        <f t="shared" si="3"/>
        <v>-12000</v>
      </c>
      <c r="X11" s="80">
        <f t="shared" si="3"/>
        <v>-12000</v>
      </c>
      <c r="Y11" s="81">
        <f t="shared" si="3"/>
        <v>-12000</v>
      </c>
      <c r="Z11" s="86">
        <f t="shared" si="3"/>
        <v>-12000</v>
      </c>
      <c r="AA11" s="87">
        <f t="shared" si="3"/>
        <v>-12000</v>
      </c>
      <c r="AB11" s="87">
        <f t="shared" si="3"/>
        <v>-12000</v>
      </c>
      <c r="AC11" s="87">
        <f t="shared" si="3"/>
        <v>-12000</v>
      </c>
      <c r="AD11" s="88">
        <f t="shared" si="3"/>
        <v>-12000</v>
      </c>
      <c r="AE11" s="89">
        <f t="shared" si="3"/>
        <v>-12000</v>
      </c>
      <c r="AF11" s="90">
        <f t="shared" si="3"/>
        <v>-12000</v>
      </c>
      <c r="AG11" s="91">
        <f t="shared" si="3"/>
        <v>-12000</v>
      </c>
      <c r="AH11" s="92">
        <f t="shared" si="3"/>
        <v>-12000</v>
      </c>
      <c r="AI11" s="87">
        <f t="shared" si="3"/>
        <v>-12000</v>
      </c>
      <c r="AJ11" s="87">
        <f t="shared" si="3"/>
        <v>-12000</v>
      </c>
      <c r="AK11" s="93">
        <f t="shared" si="3"/>
        <v>-12000</v>
      </c>
    </row>
    <row r="12" spans="1:37" ht="14.5" customHeight="1">
      <c r="A12" s="78"/>
      <c r="B12" s="56"/>
      <c r="C12" s="56"/>
      <c r="D12" s="56"/>
      <c r="E12" s="62"/>
      <c r="F12" s="72"/>
      <c r="G12" s="56"/>
      <c r="H12" s="56"/>
      <c r="I12" s="56"/>
      <c r="J12" s="62"/>
      <c r="K12" s="72"/>
      <c r="L12" s="56"/>
      <c r="M12" s="56"/>
      <c r="N12" s="56"/>
      <c r="O12" s="59"/>
      <c r="P12" s="60"/>
      <c r="Q12" s="61"/>
      <c r="R12" s="56"/>
      <c r="S12" s="56"/>
      <c r="T12" s="56"/>
      <c r="U12" s="56"/>
      <c r="V12" s="56"/>
      <c r="W12" s="56"/>
      <c r="X12" s="56"/>
      <c r="Y12" s="62"/>
      <c r="Z12" s="63"/>
      <c r="AA12" s="64"/>
      <c r="AB12" s="64"/>
      <c r="AC12" s="64"/>
      <c r="AD12" s="65"/>
      <c r="AE12" s="77"/>
      <c r="AF12" s="67"/>
      <c r="AG12" s="68"/>
      <c r="AH12" s="69"/>
      <c r="AI12" s="64"/>
      <c r="AJ12" s="64"/>
      <c r="AK12" s="70"/>
    </row>
    <row r="13" spans="1:37" ht="14.5" customHeight="1">
      <c r="A13" s="71" t="s">
        <v>8</v>
      </c>
      <c r="B13" s="56"/>
      <c r="C13" s="56"/>
      <c r="D13" s="56"/>
      <c r="E13" s="62"/>
      <c r="F13" s="72"/>
      <c r="G13" s="56"/>
      <c r="H13" s="56"/>
      <c r="I13" s="56"/>
      <c r="J13" s="62"/>
      <c r="K13" s="72"/>
      <c r="L13" s="56"/>
      <c r="M13" s="56"/>
      <c r="N13" s="56"/>
      <c r="O13" s="59"/>
      <c r="P13" s="60"/>
      <c r="Q13" s="61"/>
      <c r="R13" s="56"/>
      <c r="S13" s="56"/>
      <c r="T13" s="56"/>
      <c r="U13" s="56"/>
      <c r="V13" s="56"/>
      <c r="W13" s="56"/>
      <c r="X13" s="56"/>
      <c r="Y13" s="62"/>
      <c r="Z13" s="63"/>
      <c r="AA13" s="64"/>
      <c r="AB13" s="64"/>
      <c r="AC13" s="64"/>
      <c r="AD13" s="65"/>
      <c r="AE13" s="77"/>
      <c r="AF13" s="67"/>
      <c r="AG13" s="68"/>
      <c r="AH13" s="69"/>
      <c r="AI13" s="64"/>
      <c r="AJ13" s="64"/>
      <c r="AK13" s="70"/>
    </row>
    <row r="14" spans="1:37" ht="14.5" customHeight="1">
      <c r="A14" s="19" t="s">
        <v>9</v>
      </c>
      <c r="B14" s="76">
        <v>-5000</v>
      </c>
      <c r="C14" s="56">
        <f>B14</f>
        <v>-5000</v>
      </c>
      <c r="D14" s="56">
        <f>C14</f>
        <v>-5000</v>
      </c>
      <c r="E14" s="62">
        <f>D14</f>
        <v>-5000</v>
      </c>
      <c r="F14" s="72">
        <f t="shared" ref="F14:K44" si="4">-9500</f>
        <v>-9500</v>
      </c>
      <c r="G14" s="56">
        <f>F14</f>
        <v>-9500</v>
      </c>
      <c r="H14" s="56">
        <f>G14</f>
        <v>-9500</v>
      </c>
      <c r="I14" s="56">
        <f>H14</f>
        <v>-9500</v>
      </c>
      <c r="J14" s="62">
        <f>I14</f>
        <v>-9500</v>
      </c>
      <c r="K14" s="72">
        <f t="shared" si="4"/>
        <v>-9500</v>
      </c>
      <c r="L14" s="56">
        <f t="shared" ref="L14:AK14" si="5">K14</f>
        <v>-9500</v>
      </c>
      <c r="M14" s="56">
        <f t="shared" si="5"/>
        <v>-9500</v>
      </c>
      <c r="N14" s="56">
        <f t="shared" si="5"/>
        <v>-9500</v>
      </c>
      <c r="O14" s="59">
        <f t="shared" si="5"/>
        <v>-9500</v>
      </c>
      <c r="P14" s="60">
        <f t="shared" si="5"/>
        <v>-9500</v>
      </c>
      <c r="Q14" s="61">
        <f t="shared" si="5"/>
        <v>-9500</v>
      </c>
      <c r="R14" s="56">
        <f t="shared" si="5"/>
        <v>-9500</v>
      </c>
      <c r="S14" s="56">
        <f t="shared" si="5"/>
        <v>-9500</v>
      </c>
      <c r="T14" s="56">
        <f t="shared" si="5"/>
        <v>-9500</v>
      </c>
      <c r="U14" s="56">
        <f t="shared" si="5"/>
        <v>-9500</v>
      </c>
      <c r="V14" s="56">
        <f t="shared" si="5"/>
        <v>-9500</v>
      </c>
      <c r="W14" s="56">
        <f t="shared" si="5"/>
        <v>-9500</v>
      </c>
      <c r="X14" s="56">
        <f t="shared" si="5"/>
        <v>-9500</v>
      </c>
      <c r="Y14" s="62">
        <f t="shared" si="5"/>
        <v>-9500</v>
      </c>
      <c r="Z14" s="63">
        <f t="shared" si="5"/>
        <v>-9500</v>
      </c>
      <c r="AA14" s="64">
        <f t="shared" si="5"/>
        <v>-9500</v>
      </c>
      <c r="AB14" s="64">
        <f t="shared" si="5"/>
        <v>-9500</v>
      </c>
      <c r="AC14" s="64">
        <f t="shared" si="5"/>
        <v>-9500</v>
      </c>
      <c r="AD14" s="65">
        <f t="shared" si="5"/>
        <v>-9500</v>
      </c>
      <c r="AE14" s="77">
        <f t="shared" si="5"/>
        <v>-9500</v>
      </c>
      <c r="AF14" s="67">
        <f t="shared" si="5"/>
        <v>-9500</v>
      </c>
      <c r="AG14" s="68">
        <f t="shared" si="5"/>
        <v>-9500</v>
      </c>
      <c r="AH14" s="69">
        <f t="shared" si="5"/>
        <v>-9500</v>
      </c>
      <c r="AI14" s="64">
        <f t="shared" si="5"/>
        <v>-9500</v>
      </c>
      <c r="AJ14" s="64">
        <f t="shared" si="5"/>
        <v>-9500</v>
      </c>
      <c r="AK14" s="70">
        <f t="shared" si="5"/>
        <v>-9500</v>
      </c>
    </row>
    <row r="15" spans="1:37" ht="14.5" customHeight="1">
      <c r="A15" s="19" t="s">
        <v>10</v>
      </c>
      <c r="B15" s="56">
        <v>0</v>
      </c>
      <c r="C15" s="56">
        <f>B15</f>
        <v>0</v>
      </c>
      <c r="D15" s="94">
        <v>0</v>
      </c>
      <c r="E15" s="62">
        <f>D15</f>
        <v>0</v>
      </c>
      <c r="F15" s="72">
        <v>0</v>
      </c>
      <c r="G15" s="56">
        <f>F15</f>
        <v>0</v>
      </c>
      <c r="H15" s="94">
        <v>0</v>
      </c>
      <c r="I15" s="56">
        <f>H15</f>
        <v>0</v>
      </c>
      <c r="J15" s="95">
        <v>0</v>
      </c>
      <c r="K15" s="72">
        <f t="shared" si="4"/>
        <v>-9500</v>
      </c>
      <c r="L15" s="56">
        <f t="shared" ref="L15:AK15" si="6">K15</f>
        <v>-9500</v>
      </c>
      <c r="M15" s="56">
        <f t="shared" si="6"/>
        <v>-9500</v>
      </c>
      <c r="N15" s="56">
        <f t="shared" si="6"/>
        <v>-9500</v>
      </c>
      <c r="O15" s="59">
        <f t="shared" si="6"/>
        <v>-9500</v>
      </c>
      <c r="P15" s="60">
        <f t="shared" si="6"/>
        <v>-9500</v>
      </c>
      <c r="Q15" s="61">
        <f t="shared" si="6"/>
        <v>-9500</v>
      </c>
      <c r="R15" s="56">
        <f t="shared" si="6"/>
        <v>-9500</v>
      </c>
      <c r="S15" s="56">
        <f t="shared" si="6"/>
        <v>-9500</v>
      </c>
      <c r="T15" s="56">
        <f t="shared" si="6"/>
        <v>-9500</v>
      </c>
      <c r="U15" s="56">
        <f t="shared" si="6"/>
        <v>-9500</v>
      </c>
      <c r="V15" s="56">
        <f t="shared" si="6"/>
        <v>-9500</v>
      </c>
      <c r="W15" s="56">
        <f t="shared" si="6"/>
        <v>-9500</v>
      </c>
      <c r="X15" s="56">
        <f t="shared" si="6"/>
        <v>-9500</v>
      </c>
      <c r="Y15" s="62">
        <f t="shared" si="6"/>
        <v>-9500</v>
      </c>
      <c r="Z15" s="63">
        <f t="shared" si="6"/>
        <v>-9500</v>
      </c>
      <c r="AA15" s="64">
        <f t="shared" si="6"/>
        <v>-9500</v>
      </c>
      <c r="AB15" s="64">
        <f t="shared" si="6"/>
        <v>-9500</v>
      </c>
      <c r="AC15" s="64">
        <f t="shared" si="6"/>
        <v>-9500</v>
      </c>
      <c r="AD15" s="65">
        <f t="shared" si="6"/>
        <v>-9500</v>
      </c>
      <c r="AE15" s="77">
        <f t="shared" si="6"/>
        <v>-9500</v>
      </c>
      <c r="AF15" s="67">
        <f t="shared" si="6"/>
        <v>-9500</v>
      </c>
      <c r="AG15" s="68">
        <f t="shared" si="6"/>
        <v>-9500</v>
      </c>
      <c r="AH15" s="69">
        <f t="shared" si="6"/>
        <v>-9500</v>
      </c>
      <c r="AI15" s="64">
        <f t="shared" si="6"/>
        <v>-9500</v>
      </c>
      <c r="AJ15" s="64">
        <f t="shared" si="6"/>
        <v>-9500</v>
      </c>
      <c r="AK15" s="70">
        <f t="shared" si="6"/>
        <v>-9500</v>
      </c>
    </row>
    <row r="16" spans="1:37" ht="14.5" customHeight="1">
      <c r="A16" s="19" t="s">
        <v>11</v>
      </c>
      <c r="B16" s="56">
        <v>0</v>
      </c>
      <c r="C16" s="56">
        <f>B16</f>
        <v>0</v>
      </c>
      <c r="D16" s="56">
        <f>C16</f>
        <v>0</v>
      </c>
      <c r="E16" s="62">
        <f>D16</f>
        <v>0</v>
      </c>
      <c r="F16" s="72">
        <f>E16</f>
        <v>0</v>
      </c>
      <c r="G16" s="56">
        <f>F16</f>
        <v>0</v>
      </c>
      <c r="H16" s="56">
        <f>G16</f>
        <v>0</v>
      </c>
      <c r="I16" s="56">
        <f>H16</f>
        <v>0</v>
      </c>
      <c r="J16" s="62">
        <f>I16</f>
        <v>0</v>
      </c>
      <c r="K16" s="72">
        <f t="shared" si="4"/>
        <v>-9500</v>
      </c>
      <c r="L16" s="56">
        <f t="shared" ref="L16:AK16" si="7">K16</f>
        <v>-9500</v>
      </c>
      <c r="M16" s="56">
        <f t="shared" si="7"/>
        <v>-9500</v>
      </c>
      <c r="N16" s="56">
        <f t="shared" si="7"/>
        <v>-9500</v>
      </c>
      <c r="O16" s="59">
        <f t="shared" si="7"/>
        <v>-9500</v>
      </c>
      <c r="P16" s="60">
        <f t="shared" si="7"/>
        <v>-9500</v>
      </c>
      <c r="Q16" s="61">
        <f t="shared" si="7"/>
        <v>-9500</v>
      </c>
      <c r="R16" s="56">
        <f t="shared" si="7"/>
        <v>-9500</v>
      </c>
      <c r="S16" s="56">
        <f t="shared" si="7"/>
        <v>-9500</v>
      </c>
      <c r="T16" s="56">
        <f t="shared" si="7"/>
        <v>-9500</v>
      </c>
      <c r="U16" s="56">
        <f t="shared" si="7"/>
        <v>-9500</v>
      </c>
      <c r="V16" s="56">
        <f t="shared" si="7"/>
        <v>-9500</v>
      </c>
      <c r="W16" s="56">
        <f t="shared" si="7"/>
        <v>-9500</v>
      </c>
      <c r="X16" s="56">
        <f t="shared" si="7"/>
        <v>-9500</v>
      </c>
      <c r="Y16" s="62">
        <f t="shared" si="7"/>
        <v>-9500</v>
      </c>
      <c r="Z16" s="63">
        <f t="shared" si="7"/>
        <v>-9500</v>
      </c>
      <c r="AA16" s="64">
        <f t="shared" si="7"/>
        <v>-9500</v>
      </c>
      <c r="AB16" s="64">
        <f t="shared" si="7"/>
        <v>-9500</v>
      </c>
      <c r="AC16" s="64">
        <f t="shared" si="7"/>
        <v>-9500</v>
      </c>
      <c r="AD16" s="65">
        <f t="shared" si="7"/>
        <v>-9500</v>
      </c>
      <c r="AE16" s="77">
        <f t="shared" si="7"/>
        <v>-9500</v>
      </c>
      <c r="AF16" s="67">
        <f t="shared" si="7"/>
        <v>-9500</v>
      </c>
      <c r="AG16" s="68">
        <f t="shared" si="7"/>
        <v>-9500</v>
      </c>
      <c r="AH16" s="69">
        <f t="shared" si="7"/>
        <v>-9500</v>
      </c>
      <c r="AI16" s="64">
        <f t="shared" si="7"/>
        <v>-9500</v>
      </c>
      <c r="AJ16" s="64">
        <f t="shared" si="7"/>
        <v>-9500</v>
      </c>
      <c r="AK16" s="70">
        <f t="shared" si="7"/>
        <v>-9500</v>
      </c>
    </row>
    <row r="17" spans="1:37" ht="14.5" customHeight="1">
      <c r="A17" s="96" t="s">
        <v>12</v>
      </c>
      <c r="B17" s="72">
        <v>-2000</v>
      </c>
      <c r="C17" s="56">
        <f>B17</f>
        <v>-2000</v>
      </c>
      <c r="D17" s="56">
        <f>C17</f>
        <v>-2000</v>
      </c>
      <c r="E17" s="62">
        <f>D17</f>
        <v>-2000</v>
      </c>
      <c r="F17" s="72">
        <f>E17</f>
        <v>-2000</v>
      </c>
      <c r="G17" s="56">
        <f>F17</f>
        <v>-2000</v>
      </c>
      <c r="H17" s="56">
        <f>G17</f>
        <v>-2000</v>
      </c>
      <c r="I17" s="56">
        <f>H17</f>
        <v>-2000</v>
      </c>
      <c r="J17" s="62">
        <f>I17</f>
        <v>-2000</v>
      </c>
      <c r="K17" s="72">
        <f t="shared" si="4"/>
        <v>-9500</v>
      </c>
      <c r="L17" s="56">
        <f t="shared" ref="L17:AK17" si="8">K17</f>
        <v>-9500</v>
      </c>
      <c r="M17" s="56">
        <f t="shared" si="8"/>
        <v>-9500</v>
      </c>
      <c r="N17" s="56">
        <f t="shared" si="8"/>
        <v>-9500</v>
      </c>
      <c r="O17" s="59">
        <f t="shared" si="8"/>
        <v>-9500</v>
      </c>
      <c r="P17" s="60">
        <f t="shared" si="8"/>
        <v>-9500</v>
      </c>
      <c r="Q17" s="61">
        <f t="shared" si="8"/>
        <v>-9500</v>
      </c>
      <c r="R17" s="56">
        <f t="shared" si="8"/>
        <v>-9500</v>
      </c>
      <c r="S17" s="56">
        <f t="shared" si="8"/>
        <v>-9500</v>
      </c>
      <c r="T17" s="56">
        <f t="shared" si="8"/>
        <v>-9500</v>
      </c>
      <c r="U17" s="56">
        <f t="shared" si="8"/>
        <v>-9500</v>
      </c>
      <c r="V17" s="56">
        <f t="shared" si="8"/>
        <v>-9500</v>
      </c>
      <c r="W17" s="56">
        <f t="shared" si="8"/>
        <v>-9500</v>
      </c>
      <c r="X17" s="56">
        <f t="shared" si="8"/>
        <v>-9500</v>
      </c>
      <c r="Y17" s="62">
        <f t="shared" si="8"/>
        <v>-9500</v>
      </c>
      <c r="Z17" s="63">
        <f t="shared" si="8"/>
        <v>-9500</v>
      </c>
      <c r="AA17" s="64">
        <f t="shared" si="8"/>
        <v>-9500</v>
      </c>
      <c r="AB17" s="64">
        <f t="shared" si="8"/>
        <v>-9500</v>
      </c>
      <c r="AC17" s="64">
        <f t="shared" si="8"/>
        <v>-9500</v>
      </c>
      <c r="AD17" s="65">
        <f t="shared" si="8"/>
        <v>-9500</v>
      </c>
      <c r="AE17" s="77">
        <f t="shared" si="8"/>
        <v>-9500</v>
      </c>
      <c r="AF17" s="67">
        <f t="shared" si="8"/>
        <v>-9500</v>
      </c>
      <c r="AG17" s="68">
        <f t="shared" si="8"/>
        <v>-9500</v>
      </c>
      <c r="AH17" s="69">
        <f t="shared" si="8"/>
        <v>-9500</v>
      </c>
      <c r="AI17" s="64">
        <f t="shared" si="8"/>
        <v>-9500</v>
      </c>
      <c r="AJ17" s="64">
        <f t="shared" si="8"/>
        <v>-9500</v>
      </c>
      <c r="AK17" s="70">
        <f t="shared" si="8"/>
        <v>-9500</v>
      </c>
    </row>
    <row r="18" spans="1:37" ht="14.5" customHeight="1">
      <c r="A18" s="19" t="s">
        <v>13</v>
      </c>
      <c r="B18" s="56">
        <v>0</v>
      </c>
      <c r="C18" s="56">
        <f>B18</f>
        <v>0</v>
      </c>
      <c r="D18" s="56">
        <f>C18</f>
        <v>0</v>
      </c>
      <c r="E18" s="62">
        <f>D18</f>
        <v>0</v>
      </c>
      <c r="F18" s="72">
        <f>E18</f>
        <v>0</v>
      </c>
      <c r="G18" s="56">
        <f>F18</f>
        <v>0</v>
      </c>
      <c r="H18" s="56">
        <f>G18</f>
        <v>0</v>
      </c>
      <c r="I18" s="56">
        <f>H18</f>
        <v>0</v>
      </c>
      <c r="J18" s="62">
        <f>I18</f>
        <v>0</v>
      </c>
      <c r="K18" s="72">
        <f>J18</f>
        <v>0</v>
      </c>
      <c r="L18" s="56">
        <f t="shared" ref="L18:AK18" si="9">K18</f>
        <v>0</v>
      </c>
      <c r="M18" s="56">
        <f t="shared" si="9"/>
        <v>0</v>
      </c>
      <c r="N18" s="56">
        <f t="shared" si="9"/>
        <v>0</v>
      </c>
      <c r="O18" s="59">
        <f t="shared" si="9"/>
        <v>0</v>
      </c>
      <c r="P18" s="60">
        <f t="shared" si="9"/>
        <v>0</v>
      </c>
      <c r="Q18" s="61">
        <f t="shared" si="9"/>
        <v>0</v>
      </c>
      <c r="R18" s="56">
        <f t="shared" si="9"/>
        <v>0</v>
      </c>
      <c r="S18" s="56">
        <f t="shared" si="9"/>
        <v>0</v>
      </c>
      <c r="T18" s="56">
        <f t="shared" si="9"/>
        <v>0</v>
      </c>
      <c r="U18" s="56">
        <f t="shared" si="9"/>
        <v>0</v>
      </c>
      <c r="V18" s="56">
        <f t="shared" si="9"/>
        <v>0</v>
      </c>
      <c r="W18" s="56">
        <f t="shared" si="9"/>
        <v>0</v>
      </c>
      <c r="X18" s="56">
        <f t="shared" si="9"/>
        <v>0</v>
      </c>
      <c r="Y18" s="62">
        <f t="shared" si="9"/>
        <v>0</v>
      </c>
      <c r="Z18" s="63">
        <f t="shared" si="9"/>
        <v>0</v>
      </c>
      <c r="AA18" s="64">
        <f t="shared" si="9"/>
        <v>0</v>
      </c>
      <c r="AB18" s="64">
        <f t="shared" si="9"/>
        <v>0</v>
      </c>
      <c r="AC18" s="64">
        <f t="shared" si="9"/>
        <v>0</v>
      </c>
      <c r="AD18" s="65">
        <f t="shared" si="9"/>
        <v>0</v>
      </c>
      <c r="AE18" s="77">
        <f t="shared" si="9"/>
        <v>0</v>
      </c>
      <c r="AF18" s="67">
        <f t="shared" si="9"/>
        <v>0</v>
      </c>
      <c r="AG18" s="68">
        <f t="shared" si="9"/>
        <v>0</v>
      </c>
      <c r="AH18" s="69">
        <f t="shared" si="9"/>
        <v>0</v>
      </c>
      <c r="AI18" s="64">
        <f t="shared" si="9"/>
        <v>0</v>
      </c>
      <c r="AJ18" s="64">
        <f t="shared" si="9"/>
        <v>0</v>
      </c>
      <c r="AK18" s="70">
        <f t="shared" si="9"/>
        <v>0</v>
      </c>
    </row>
    <row r="19" spans="1:37" ht="14.5" customHeight="1">
      <c r="A19" s="96" t="s">
        <v>14</v>
      </c>
      <c r="B19" s="72">
        <v>-2000</v>
      </c>
      <c r="C19" s="94">
        <v>-2000</v>
      </c>
      <c r="D19" s="94">
        <v>-2000</v>
      </c>
      <c r="E19" s="62">
        <f>D19</f>
        <v>-2000</v>
      </c>
      <c r="F19" s="72">
        <f t="shared" ref="F19:AK22" si="10">-8000</f>
        <v>-8000</v>
      </c>
      <c r="G19" s="56">
        <f>F19</f>
        <v>-8000</v>
      </c>
      <c r="H19" s="56">
        <f>G19</f>
        <v>-8000</v>
      </c>
      <c r="I19" s="56">
        <f>H19</f>
        <v>-8000</v>
      </c>
      <c r="J19" s="62">
        <f>I19</f>
        <v>-8000</v>
      </c>
      <c r="K19" s="72">
        <f t="shared" si="4"/>
        <v>-9500</v>
      </c>
      <c r="L19" s="56">
        <f t="shared" ref="L19:AK19" si="11">K19</f>
        <v>-9500</v>
      </c>
      <c r="M19" s="56">
        <f t="shared" si="11"/>
        <v>-9500</v>
      </c>
      <c r="N19" s="56">
        <f t="shared" si="11"/>
        <v>-9500</v>
      </c>
      <c r="O19" s="59">
        <f t="shared" si="11"/>
        <v>-9500</v>
      </c>
      <c r="P19" s="60">
        <f t="shared" si="11"/>
        <v>-9500</v>
      </c>
      <c r="Q19" s="61">
        <f t="shared" si="11"/>
        <v>-9500</v>
      </c>
      <c r="R19" s="56">
        <f t="shared" si="11"/>
        <v>-9500</v>
      </c>
      <c r="S19" s="56">
        <f t="shared" si="11"/>
        <v>-9500</v>
      </c>
      <c r="T19" s="56">
        <f t="shared" si="11"/>
        <v>-9500</v>
      </c>
      <c r="U19" s="56">
        <f t="shared" si="11"/>
        <v>-9500</v>
      </c>
      <c r="V19" s="56">
        <f t="shared" si="11"/>
        <v>-9500</v>
      </c>
      <c r="W19" s="56">
        <f t="shared" si="11"/>
        <v>-9500</v>
      </c>
      <c r="X19" s="56">
        <f t="shared" si="11"/>
        <v>-9500</v>
      </c>
      <c r="Y19" s="62">
        <f t="shared" si="11"/>
        <v>-9500</v>
      </c>
      <c r="Z19" s="63">
        <f t="shared" si="11"/>
        <v>-9500</v>
      </c>
      <c r="AA19" s="64">
        <f t="shared" si="11"/>
        <v>-9500</v>
      </c>
      <c r="AB19" s="64">
        <f t="shared" si="11"/>
        <v>-9500</v>
      </c>
      <c r="AC19" s="64">
        <f t="shared" si="11"/>
        <v>-9500</v>
      </c>
      <c r="AD19" s="65">
        <f t="shared" si="11"/>
        <v>-9500</v>
      </c>
      <c r="AE19" s="77">
        <f t="shared" si="11"/>
        <v>-9500</v>
      </c>
      <c r="AF19" s="67">
        <f t="shared" si="11"/>
        <v>-9500</v>
      </c>
      <c r="AG19" s="68">
        <f t="shared" si="11"/>
        <v>-9500</v>
      </c>
      <c r="AH19" s="69">
        <f t="shared" si="11"/>
        <v>-9500</v>
      </c>
      <c r="AI19" s="64">
        <f t="shared" si="11"/>
        <v>-9500</v>
      </c>
      <c r="AJ19" s="64">
        <f t="shared" si="11"/>
        <v>-9500</v>
      </c>
      <c r="AK19" s="70">
        <f t="shared" si="11"/>
        <v>-9500</v>
      </c>
    </row>
    <row r="20" spans="1:37" ht="14.5" customHeight="1">
      <c r="A20" s="97"/>
      <c r="B20" s="56"/>
      <c r="C20" s="56"/>
      <c r="D20" s="56"/>
      <c r="E20" s="62"/>
      <c r="F20" s="72"/>
      <c r="G20" s="56"/>
      <c r="H20" s="56"/>
      <c r="I20" s="56"/>
      <c r="J20" s="62"/>
      <c r="K20" s="72"/>
      <c r="L20" s="56"/>
      <c r="M20" s="56"/>
      <c r="N20" s="56"/>
      <c r="O20" s="59"/>
      <c r="P20" s="60"/>
      <c r="Q20" s="61"/>
      <c r="R20" s="56"/>
      <c r="S20" s="56"/>
      <c r="T20" s="56"/>
      <c r="U20" s="56"/>
      <c r="V20" s="56"/>
      <c r="W20" s="56"/>
      <c r="X20" s="56"/>
      <c r="Y20" s="62"/>
      <c r="Z20" s="63"/>
      <c r="AA20" s="64"/>
      <c r="AB20" s="64"/>
      <c r="AC20" s="64"/>
      <c r="AD20" s="65"/>
      <c r="AE20" s="77"/>
      <c r="AF20" s="67"/>
      <c r="AG20" s="68"/>
      <c r="AH20" s="69"/>
      <c r="AI20" s="64"/>
      <c r="AJ20" s="64"/>
      <c r="AK20" s="70"/>
    </row>
    <row r="21" spans="1:37" ht="14.5" customHeight="1">
      <c r="A21" s="97" t="s">
        <v>15</v>
      </c>
      <c r="B21" s="56"/>
      <c r="C21" s="56"/>
      <c r="D21" s="56"/>
      <c r="E21" s="62"/>
      <c r="F21" s="72"/>
      <c r="G21" s="56"/>
      <c r="H21" s="56"/>
      <c r="I21" s="56"/>
      <c r="J21" s="62"/>
      <c r="K21" s="72"/>
      <c r="L21" s="56"/>
      <c r="M21" s="56"/>
      <c r="N21" s="56"/>
      <c r="O21" s="59"/>
      <c r="P21" s="60"/>
      <c r="Q21" s="61"/>
      <c r="R21" s="56"/>
      <c r="S21" s="56"/>
      <c r="T21" s="56"/>
      <c r="U21" s="56"/>
      <c r="V21" s="56"/>
      <c r="W21" s="56"/>
      <c r="X21" s="56"/>
      <c r="Y21" s="62"/>
      <c r="Z21" s="63"/>
      <c r="AA21" s="64"/>
      <c r="AB21" s="64"/>
      <c r="AC21" s="64"/>
      <c r="AD21" s="65"/>
      <c r="AE21" s="77"/>
      <c r="AF21" s="67"/>
      <c r="AG21" s="68"/>
      <c r="AH21" s="69"/>
      <c r="AI21" s="64"/>
      <c r="AJ21" s="64"/>
      <c r="AK21" s="70"/>
    </row>
    <row r="22" spans="1:37" ht="14.5" customHeight="1">
      <c r="A22" s="19" t="s">
        <v>16</v>
      </c>
      <c r="B22" s="56">
        <v>0</v>
      </c>
      <c r="C22" s="94">
        <v>0</v>
      </c>
      <c r="D22" s="56">
        <f>C22</f>
        <v>0</v>
      </c>
      <c r="E22" s="56">
        <f>D22</f>
        <v>0</v>
      </c>
      <c r="F22" s="56">
        <f t="shared" ref="F22:F34" si="12">-3000</f>
        <v>-3000</v>
      </c>
      <c r="G22" s="56">
        <f>F22</f>
        <v>-3000</v>
      </c>
      <c r="H22" s="56">
        <f>G22</f>
        <v>-3000</v>
      </c>
      <c r="I22" s="56">
        <f>H22</f>
        <v>-3000</v>
      </c>
      <c r="J22" s="62">
        <f>I22</f>
        <v>-3000</v>
      </c>
      <c r="K22" s="98">
        <f t="shared" si="10"/>
        <v>-8000</v>
      </c>
      <c r="L22" s="94">
        <f t="shared" si="10"/>
        <v>-8000</v>
      </c>
      <c r="M22" s="56">
        <f t="shared" si="10"/>
        <v>-8000</v>
      </c>
      <c r="N22" s="56">
        <f t="shared" si="10"/>
        <v>-8000</v>
      </c>
      <c r="O22" s="99">
        <f t="shared" si="10"/>
        <v>-8000</v>
      </c>
      <c r="P22" s="100">
        <f t="shared" si="10"/>
        <v>-8000</v>
      </c>
      <c r="Q22" s="101">
        <f t="shared" si="10"/>
        <v>-8000</v>
      </c>
      <c r="R22" s="94">
        <f t="shared" si="10"/>
        <v>-8000</v>
      </c>
      <c r="S22" s="94">
        <f t="shared" si="10"/>
        <v>-8000</v>
      </c>
      <c r="T22" s="94">
        <f t="shared" si="10"/>
        <v>-8000</v>
      </c>
      <c r="U22" s="94">
        <f t="shared" si="10"/>
        <v>-8000</v>
      </c>
      <c r="V22" s="94">
        <f t="shared" si="10"/>
        <v>-8000</v>
      </c>
      <c r="W22" s="94">
        <f t="shared" si="10"/>
        <v>-8000</v>
      </c>
      <c r="X22" s="94">
        <f t="shared" si="10"/>
        <v>-8000</v>
      </c>
      <c r="Y22" s="95">
        <f t="shared" si="10"/>
        <v>-8000</v>
      </c>
      <c r="Z22" s="102">
        <f t="shared" si="10"/>
        <v>-8000</v>
      </c>
      <c r="AA22" s="103">
        <f t="shared" si="10"/>
        <v>-8000</v>
      </c>
      <c r="AB22" s="103">
        <f t="shared" si="10"/>
        <v>-8000</v>
      </c>
      <c r="AC22" s="103">
        <f t="shared" si="10"/>
        <v>-8000</v>
      </c>
      <c r="AD22" s="104">
        <f t="shared" si="10"/>
        <v>-8000</v>
      </c>
      <c r="AE22" s="105">
        <f t="shared" si="10"/>
        <v>-8000</v>
      </c>
      <c r="AF22" s="106">
        <f t="shared" si="10"/>
        <v>-8000</v>
      </c>
      <c r="AG22" s="107">
        <f t="shared" si="10"/>
        <v>-8000</v>
      </c>
      <c r="AH22" s="108">
        <f t="shared" si="10"/>
        <v>-8000</v>
      </c>
      <c r="AI22" s="103">
        <f t="shared" si="10"/>
        <v>-8000</v>
      </c>
      <c r="AJ22" s="103">
        <f t="shared" si="10"/>
        <v>-8000</v>
      </c>
      <c r="AK22" s="109">
        <f t="shared" si="10"/>
        <v>-8000</v>
      </c>
    </row>
    <row r="23" spans="1:37" ht="14.5" customHeight="1">
      <c r="A23" s="19" t="s">
        <v>17</v>
      </c>
      <c r="B23" s="56">
        <v>0</v>
      </c>
      <c r="C23" s="94">
        <v>0</v>
      </c>
      <c r="D23" s="94">
        <v>0</v>
      </c>
      <c r="E23" s="95">
        <v>0</v>
      </c>
      <c r="F23" s="72">
        <v>0</v>
      </c>
      <c r="G23" s="56">
        <v>0</v>
      </c>
      <c r="H23" s="94">
        <v>0</v>
      </c>
      <c r="I23" s="56">
        <v>0</v>
      </c>
      <c r="J23" s="95">
        <v>0</v>
      </c>
      <c r="K23" s="98">
        <v>0</v>
      </c>
      <c r="L23" s="94">
        <v>0</v>
      </c>
      <c r="M23" s="56">
        <v>0</v>
      </c>
      <c r="N23" s="56">
        <v>0</v>
      </c>
      <c r="O23" s="99">
        <v>0</v>
      </c>
      <c r="P23" s="100">
        <v>0</v>
      </c>
      <c r="Q23" s="101">
        <v>0</v>
      </c>
      <c r="R23" s="94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5">
        <v>0</v>
      </c>
      <c r="Z23" s="102">
        <v>0</v>
      </c>
      <c r="AA23" s="103">
        <v>0</v>
      </c>
      <c r="AB23" s="103">
        <v>0</v>
      </c>
      <c r="AC23" s="103">
        <v>0</v>
      </c>
      <c r="AD23" s="104">
        <v>0</v>
      </c>
      <c r="AE23" s="105">
        <v>0</v>
      </c>
      <c r="AF23" s="106">
        <v>0</v>
      </c>
      <c r="AG23" s="107">
        <v>0</v>
      </c>
      <c r="AH23" s="108">
        <v>0</v>
      </c>
      <c r="AI23" s="103">
        <v>0</v>
      </c>
      <c r="AJ23" s="103">
        <v>0</v>
      </c>
      <c r="AK23" s="109">
        <v>0</v>
      </c>
    </row>
    <row r="24" spans="1:37" ht="14.5" customHeight="1">
      <c r="A24" s="19" t="s">
        <v>17</v>
      </c>
      <c r="B24" s="56">
        <v>0</v>
      </c>
      <c r="C24" s="56">
        <f>B24</f>
        <v>0</v>
      </c>
      <c r="D24" s="94">
        <v>0</v>
      </c>
      <c r="E24" s="62">
        <f t="shared" ref="E24:AK24" si="13">D24</f>
        <v>0</v>
      </c>
      <c r="F24" s="72">
        <f t="shared" si="13"/>
        <v>0</v>
      </c>
      <c r="G24" s="56">
        <f t="shared" si="13"/>
        <v>0</v>
      </c>
      <c r="H24" s="94">
        <f t="shared" si="13"/>
        <v>0</v>
      </c>
      <c r="I24" s="56">
        <f t="shared" si="13"/>
        <v>0</v>
      </c>
      <c r="J24" s="95">
        <f t="shared" si="13"/>
        <v>0</v>
      </c>
      <c r="K24" s="98">
        <f t="shared" si="13"/>
        <v>0</v>
      </c>
      <c r="L24" s="94">
        <f t="shared" si="13"/>
        <v>0</v>
      </c>
      <c r="M24" s="56">
        <f t="shared" si="13"/>
        <v>0</v>
      </c>
      <c r="N24" s="56">
        <f t="shared" si="13"/>
        <v>0</v>
      </c>
      <c r="O24" s="99">
        <f t="shared" si="13"/>
        <v>0</v>
      </c>
      <c r="P24" s="100">
        <f t="shared" si="13"/>
        <v>0</v>
      </c>
      <c r="Q24" s="101">
        <f t="shared" si="13"/>
        <v>0</v>
      </c>
      <c r="R24" s="94">
        <f t="shared" si="13"/>
        <v>0</v>
      </c>
      <c r="S24" s="94">
        <f t="shared" si="13"/>
        <v>0</v>
      </c>
      <c r="T24" s="94">
        <f t="shared" si="13"/>
        <v>0</v>
      </c>
      <c r="U24" s="94">
        <f t="shared" si="13"/>
        <v>0</v>
      </c>
      <c r="V24" s="94">
        <f t="shared" si="13"/>
        <v>0</v>
      </c>
      <c r="W24" s="94">
        <f t="shared" si="13"/>
        <v>0</v>
      </c>
      <c r="X24" s="94">
        <f t="shared" si="13"/>
        <v>0</v>
      </c>
      <c r="Y24" s="95">
        <f t="shared" si="13"/>
        <v>0</v>
      </c>
      <c r="Z24" s="102">
        <f t="shared" si="13"/>
        <v>0</v>
      </c>
      <c r="AA24" s="103">
        <f t="shared" si="13"/>
        <v>0</v>
      </c>
      <c r="AB24" s="103">
        <f t="shared" si="13"/>
        <v>0</v>
      </c>
      <c r="AC24" s="103">
        <f t="shared" si="13"/>
        <v>0</v>
      </c>
      <c r="AD24" s="104">
        <f t="shared" si="13"/>
        <v>0</v>
      </c>
      <c r="AE24" s="105">
        <f t="shared" si="13"/>
        <v>0</v>
      </c>
      <c r="AF24" s="106">
        <f t="shared" si="13"/>
        <v>0</v>
      </c>
      <c r="AG24" s="107">
        <f t="shared" si="13"/>
        <v>0</v>
      </c>
      <c r="AH24" s="108">
        <f t="shared" si="13"/>
        <v>0</v>
      </c>
      <c r="AI24" s="103">
        <f t="shared" si="13"/>
        <v>0</v>
      </c>
      <c r="AJ24" s="103">
        <f t="shared" si="13"/>
        <v>0</v>
      </c>
      <c r="AK24" s="109">
        <f t="shared" si="13"/>
        <v>0</v>
      </c>
    </row>
    <row r="25" spans="1:37" ht="14.5" customHeight="1">
      <c r="A25" s="78"/>
      <c r="B25" s="56"/>
      <c r="C25" s="56"/>
      <c r="D25" s="56"/>
      <c r="E25" s="62"/>
      <c r="F25" s="72"/>
      <c r="G25" s="56"/>
      <c r="H25" s="94"/>
      <c r="I25" s="56"/>
      <c r="J25" s="95"/>
      <c r="K25" s="98"/>
      <c r="L25" s="94"/>
      <c r="M25" s="56"/>
      <c r="N25" s="56"/>
      <c r="O25" s="99"/>
      <c r="P25" s="100"/>
      <c r="Q25" s="101"/>
      <c r="R25" s="94"/>
      <c r="S25" s="94"/>
      <c r="T25" s="94"/>
      <c r="U25" s="94"/>
      <c r="V25" s="94"/>
      <c r="W25" s="94"/>
      <c r="X25" s="94"/>
      <c r="Y25" s="95"/>
      <c r="Z25" s="102"/>
      <c r="AA25" s="103"/>
      <c r="AB25" s="103"/>
      <c r="AC25" s="103"/>
      <c r="AD25" s="104"/>
      <c r="AE25" s="105"/>
      <c r="AF25" s="106"/>
      <c r="AG25" s="107"/>
      <c r="AH25" s="108"/>
      <c r="AI25" s="103"/>
      <c r="AJ25" s="103"/>
      <c r="AK25" s="109"/>
    </row>
    <row r="26" spans="1:37" ht="14.5" customHeight="1">
      <c r="A26" s="19" t="s">
        <v>18</v>
      </c>
      <c r="B26" s="56">
        <v>0</v>
      </c>
      <c r="C26" s="94">
        <v>-2000</v>
      </c>
      <c r="D26" s="56">
        <f>C26</f>
        <v>-2000</v>
      </c>
      <c r="E26" s="56">
        <f>D26</f>
        <v>-2000</v>
      </c>
      <c r="F26" s="56">
        <f t="shared" si="12"/>
        <v>-3000</v>
      </c>
      <c r="G26" s="56">
        <f t="shared" ref="G26:J28" si="14">F26</f>
        <v>-3000</v>
      </c>
      <c r="H26" s="56">
        <f t="shared" si="14"/>
        <v>-3000</v>
      </c>
      <c r="I26" s="56">
        <f t="shared" si="14"/>
        <v>-3000</v>
      </c>
      <c r="J26" s="62">
        <f t="shared" si="14"/>
        <v>-3000</v>
      </c>
      <c r="K26" s="98">
        <f t="shared" ref="K26:K44" si="15">-8000</f>
        <v>-8000</v>
      </c>
      <c r="L26" s="94">
        <f t="shared" ref="L26:AK26" si="16">K26</f>
        <v>-8000</v>
      </c>
      <c r="M26" s="56">
        <f t="shared" si="16"/>
        <v>-8000</v>
      </c>
      <c r="N26" s="56">
        <f t="shared" si="16"/>
        <v>-8000</v>
      </c>
      <c r="O26" s="99">
        <f t="shared" si="16"/>
        <v>-8000</v>
      </c>
      <c r="P26" s="100">
        <f t="shared" si="16"/>
        <v>-8000</v>
      </c>
      <c r="Q26" s="101">
        <f t="shared" si="16"/>
        <v>-8000</v>
      </c>
      <c r="R26" s="94">
        <f t="shared" si="16"/>
        <v>-8000</v>
      </c>
      <c r="S26" s="94">
        <f t="shared" si="16"/>
        <v>-8000</v>
      </c>
      <c r="T26" s="94">
        <f t="shared" si="16"/>
        <v>-8000</v>
      </c>
      <c r="U26" s="94">
        <f t="shared" si="16"/>
        <v>-8000</v>
      </c>
      <c r="V26" s="94">
        <f t="shared" si="16"/>
        <v>-8000</v>
      </c>
      <c r="W26" s="94">
        <f t="shared" si="16"/>
        <v>-8000</v>
      </c>
      <c r="X26" s="94">
        <f t="shared" si="16"/>
        <v>-8000</v>
      </c>
      <c r="Y26" s="95">
        <f t="shared" si="16"/>
        <v>-8000</v>
      </c>
      <c r="Z26" s="102">
        <f t="shared" si="16"/>
        <v>-8000</v>
      </c>
      <c r="AA26" s="103">
        <f t="shared" si="16"/>
        <v>-8000</v>
      </c>
      <c r="AB26" s="103">
        <f t="shared" si="16"/>
        <v>-8000</v>
      </c>
      <c r="AC26" s="103">
        <f t="shared" si="16"/>
        <v>-8000</v>
      </c>
      <c r="AD26" s="104">
        <f t="shared" si="16"/>
        <v>-8000</v>
      </c>
      <c r="AE26" s="105">
        <f t="shared" si="16"/>
        <v>-8000</v>
      </c>
      <c r="AF26" s="106">
        <f t="shared" si="16"/>
        <v>-8000</v>
      </c>
      <c r="AG26" s="107">
        <f t="shared" si="16"/>
        <v>-8000</v>
      </c>
      <c r="AH26" s="108">
        <f t="shared" si="16"/>
        <v>-8000</v>
      </c>
      <c r="AI26" s="103">
        <f t="shared" si="16"/>
        <v>-8000</v>
      </c>
      <c r="AJ26" s="103">
        <f t="shared" si="16"/>
        <v>-8000</v>
      </c>
      <c r="AK26" s="109">
        <f t="shared" si="16"/>
        <v>-8000</v>
      </c>
    </row>
    <row r="27" spans="1:37" ht="14.5" customHeight="1">
      <c r="A27" s="19" t="s">
        <v>19</v>
      </c>
      <c r="B27" s="76">
        <v>0</v>
      </c>
      <c r="C27" s="56">
        <f>B27</f>
        <v>0</v>
      </c>
      <c r="D27" s="94">
        <v>0</v>
      </c>
      <c r="E27" s="62">
        <f>D27</f>
        <v>0</v>
      </c>
      <c r="F27" s="72">
        <v>0</v>
      </c>
      <c r="G27" s="56">
        <f t="shared" si="14"/>
        <v>0</v>
      </c>
      <c r="H27" s="94">
        <f t="shared" si="14"/>
        <v>0</v>
      </c>
      <c r="I27" s="56">
        <f t="shared" si="14"/>
        <v>0</v>
      </c>
      <c r="J27" s="95">
        <f t="shared" si="14"/>
        <v>0</v>
      </c>
      <c r="K27" s="98">
        <v>-6500</v>
      </c>
      <c r="L27" s="94">
        <f t="shared" ref="L27:AK27" si="17">K27</f>
        <v>-6500</v>
      </c>
      <c r="M27" s="56">
        <f t="shared" si="17"/>
        <v>-6500</v>
      </c>
      <c r="N27" s="56">
        <f t="shared" si="17"/>
        <v>-6500</v>
      </c>
      <c r="O27" s="99">
        <f t="shared" si="17"/>
        <v>-6500</v>
      </c>
      <c r="P27" s="100">
        <f t="shared" si="17"/>
        <v>-6500</v>
      </c>
      <c r="Q27" s="101">
        <f t="shared" si="17"/>
        <v>-6500</v>
      </c>
      <c r="R27" s="94">
        <f t="shared" si="17"/>
        <v>-6500</v>
      </c>
      <c r="S27" s="94">
        <f t="shared" si="17"/>
        <v>-6500</v>
      </c>
      <c r="T27" s="94">
        <f t="shared" si="17"/>
        <v>-6500</v>
      </c>
      <c r="U27" s="94">
        <f t="shared" si="17"/>
        <v>-6500</v>
      </c>
      <c r="V27" s="94">
        <f t="shared" si="17"/>
        <v>-6500</v>
      </c>
      <c r="W27" s="94">
        <f t="shared" si="17"/>
        <v>-6500</v>
      </c>
      <c r="X27" s="94">
        <f t="shared" si="17"/>
        <v>-6500</v>
      </c>
      <c r="Y27" s="95">
        <f t="shared" si="17"/>
        <v>-6500</v>
      </c>
      <c r="Z27" s="102">
        <f t="shared" si="17"/>
        <v>-6500</v>
      </c>
      <c r="AA27" s="103">
        <f t="shared" si="17"/>
        <v>-6500</v>
      </c>
      <c r="AB27" s="103">
        <f t="shared" si="17"/>
        <v>-6500</v>
      </c>
      <c r="AC27" s="103">
        <f t="shared" si="17"/>
        <v>-6500</v>
      </c>
      <c r="AD27" s="104">
        <f t="shared" si="17"/>
        <v>-6500</v>
      </c>
      <c r="AE27" s="105">
        <f t="shared" si="17"/>
        <v>-6500</v>
      </c>
      <c r="AF27" s="106">
        <f t="shared" si="17"/>
        <v>-6500</v>
      </c>
      <c r="AG27" s="107">
        <f t="shared" si="17"/>
        <v>-6500</v>
      </c>
      <c r="AH27" s="108">
        <f t="shared" si="17"/>
        <v>-6500</v>
      </c>
      <c r="AI27" s="103">
        <f t="shared" si="17"/>
        <v>-6500</v>
      </c>
      <c r="AJ27" s="103">
        <f t="shared" si="17"/>
        <v>-6500</v>
      </c>
      <c r="AK27" s="109">
        <f t="shared" si="17"/>
        <v>-6500</v>
      </c>
    </row>
    <row r="28" spans="1:37" ht="14.5" customHeight="1">
      <c r="A28" s="19" t="s">
        <v>19</v>
      </c>
      <c r="B28" s="56">
        <v>0</v>
      </c>
      <c r="C28" s="56">
        <f>B28</f>
        <v>0</v>
      </c>
      <c r="D28" s="94">
        <v>0</v>
      </c>
      <c r="E28" s="62">
        <f>D28</f>
        <v>0</v>
      </c>
      <c r="F28" s="72">
        <v>0</v>
      </c>
      <c r="G28" s="56">
        <f t="shared" si="14"/>
        <v>0</v>
      </c>
      <c r="H28" s="94">
        <f t="shared" si="14"/>
        <v>0</v>
      </c>
      <c r="I28" s="56">
        <f t="shared" si="14"/>
        <v>0</v>
      </c>
      <c r="J28" s="95">
        <f t="shared" si="14"/>
        <v>0</v>
      </c>
      <c r="K28" s="98">
        <f>J28</f>
        <v>0</v>
      </c>
      <c r="L28" s="94">
        <f t="shared" ref="L28:AK28" si="18">K28</f>
        <v>0</v>
      </c>
      <c r="M28" s="56">
        <f t="shared" si="18"/>
        <v>0</v>
      </c>
      <c r="N28" s="56">
        <f t="shared" si="18"/>
        <v>0</v>
      </c>
      <c r="O28" s="99">
        <f t="shared" si="18"/>
        <v>0</v>
      </c>
      <c r="P28" s="100">
        <f t="shared" si="18"/>
        <v>0</v>
      </c>
      <c r="Q28" s="101">
        <f t="shared" si="18"/>
        <v>0</v>
      </c>
      <c r="R28" s="94">
        <f t="shared" si="18"/>
        <v>0</v>
      </c>
      <c r="S28" s="94">
        <f t="shared" si="18"/>
        <v>0</v>
      </c>
      <c r="T28" s="94">
        <f t="shared" si="18"/>
        <v>0</v>
      </c>
      <c r="U28" s="94">
        <f t="shared" si="18"/>
        <v>0</v>
      </c>
      <c r="V28" s="94">
        <f t="shared" si="18"/>
        <v>0</v>
      </c>
      <c r="W28" s="94">
        <f t="shared" si="18"/>
        <v>0</v>
      </c>
      <c r="X28" s="94">
        <f t="shared" si="18"/>
        <v>0</v>
      </c>
      <c r="Y28" s="95">
        <f t="shared" si="18"/>
        <v>0</v>
      </c>
      <c r="Z28" s="102">
        <f t="shared" si="18"/>
        <v>0</v>
      </c>
      <c r="AA28" s="103">
        <f t="shared" si="18"/>
        <v>0</v>
      </c>
      <c r="AB28" s="103">
        <f t="shared" si="18"/>
        <v>0</v>
      </c>
      <c r="AC28" s="103">
        <f t="shared" si="18"/>
        <v>0</v>
      </c>
      <c r="AD28" s="104">
        <f t="shared" si="18"/>
        <v>0</v>
      </c>
      <c r="AE28" s="105">
        <f t="shared" si="18"/>
        <v>0</v>
      </c>
      <c r="AF28" s="106">
        <f t="shared" si="18"/>
        <v>0</v>
      </c>
      <c r="AG28" s="107">
        <f t="shared" si="18"/>
        <v>0</v>
      </c>
      <c r="AH28" s="108">
        <f t="shared" si="18"/>
        <v>0</v>
      </c>
      <c r="AI28" s="103">
        <f t="shared" si="18"/>
        <v>0</v>
      </c>
      <c r="AJ28" s="103">
        <f t="shared" si="18"/>
        <v>0</v>
      </c>
      <c r="AK28" s="109">
        <f t="shared" si="18"/>
        <v>0</v>
      </c>
    </row>
    <row r="29" spans="1:37" ht="14.5" customHeight="1">
      <c r="A29" s="78"/>
      <c r="B29" s="56"/>
      <c r="C29" s="56"/>
      <c r="D29" s="56"/>
      <c r="E29" s="62"/>
      <c r="F29" s="72"/>
      <c r="G29" s="56"/>
      <c r="H29" s="94"/>
      <c r="I29" s="56"/>
      <c r="J29" s="95"/>
      <c r="K29" s="98"/>
      <c r="L29" s="94"/>
      <c r="M29" s="56"/>
      <c r="N29" s="56"/>
      <c r="O29" s="99"/>
      <c r="P29" s="100"/>
      <c r="Q29" s="101"/>
      <c r="R29" s="94"/>
      <c r="S29" s="94"/>
      <c r="T29" s="94"/>
      <c r="U29" s="94"/>
      <c r="V29" s="94"/>
      <c r="W29" s="94"/>
      <c r="X29" s="94"/>
      <c r="Y29" s="95"/>
      <c r="Z29" s="102"/>
      <c r="AA29" s="103"/>
      <c r="AB29" s="103"/>
      <c r="AC29" s="103"/>
      <c r="AD29" s="104"/>
      <c r="AE29" s="105"/>
      <c r="AF29" s="106"/>
      <c r="AG29" s="107"/>
      <c r="AH29" s="108"/>
      <c r="AI29" s="103"/>
      <c r="AJ29" s="103"/>
      <c r="AK29" s="109"/>
    </row>
    <row r="30" spans="1:37" ht="14.5" customHeight="1">
      <c r="A30" s="19" t="s">
        <v>20</v>
      </c>
      <c r="B30" s="56">
        <v>0</v>
      </c>
      <c r="C30" s="94">
        <v>-2000</v>
      </c>
      <c r="D30" s="56">
        <f>C30</f>
        <v>-2000</v>
      </c>
      <c r="E30" s="56">
        <f>D30</f>
        <v>-2000</v>
      </c>
      <c r="F30" s="56">
        <f t="shared" si="12"/>
        <v>-3000</v>
      </c>
      <c r="G30" s="56">
        <f t="shared" ref="G30:J32" si="19">F30</f>
        <v>-3000</v>
      </c>
      <c r="H30" s="56">
        <f t="shared" si="19"/>
        <v>-3000</v>
      </c>
      <c r="I30" s="56">
        <f t="shared" si="19"/>
        <v>-3000</v>
      </c>
      <c r="J30" s="62">
        <f t="shared" si="19"/>
        <v>-3000</v>
      </c>
      <c r="K30" s="98">
        <f t="shared" si="15"/>
        <v>-8000</v>
      </c>
      <c r="L30" s="94">
        <f t="shared" ref="L30:AK30" si="20">K30</f>
        <v>-8000</v>
      </c>
      <c r="M30" s="56">
        <f t="shared" si="20"/>
        <v>-8000</v>
      </c>
      <c r="N30" s="56">
        <f t="shared" si="20"/>
        <v>-8000</v>
      </c>
      <c r="O30" s="99">
        <f t="shared" si="20"/>
        <v>-8000</v>
      </c>
      <c r="P30" s="100">
        <f t="shared" si="20"/>
        <v>-8000</v>
      </c>
      <c r="Q30" s="101">
        <f t="shared" si="20"/>
        <v>-8000</v>
      </c>
      <c r="R30" s="94">
        <f t="shared" si="20"/>
        <v>-8000</v>
      </c>
      <c r="S30" s="94">
        <f t="shared" si="20"/>
        <v>-8000</v>
      </c>
      <c r="T30" s="94">
        <f t="shared" si="20"/>
        <v>-8000</v>
      </c>
      <c r="U30" s="94">
        <f t="shared" si="20"/>
        <v>-8000</v>
      </c>
      <c r="V30" s="94">
        <f t="shared" si="20"/>
        <v>-8000</v>
      </c>
      <c r="W30" s="94">
        <f t="shared" si="20"/>
        <v>-8000</v>
      </c>
      <c r="X30" s="94">
        <f t="shared" si="20"/>
        <v>-8000</v>
      </c>
      <c r="Y30" s="95">
        <f t="shared" si="20"/>
        <v>-8000</v>
      </c>
      <c r="Z30" s="102">
        <f t="shared" si="20"/>
        <v>-8000</v>
      </c>
      <c r="AA30" s="103">
        <f t="shared" si="20"/>
        <v>-8000</v>
      </c>
      <c r="AB30" s="103">
        <f t="shared" si="20"/>
        <v>-8000</v>
      </c>
      <c r="AC30" s="103">
        <f t="shared" si="20"/>
        <v>-8000</v>
      </c>
      <c r="AD30" s="104">
        <f t="shared" si="20"/>
        <v>-8000</v>
      </c>
      <c r="AE30" s="105">
        <f t="shared" si="20"/>
        <v>-8000</v>
      </c>
      <c r="AF30" s="106">
        <f t="shared" si="20"/>
        <v>-8000</v>
      </c>
      <c r="AG30" s="107">
        <f t="shared" si="20"/>
        <v>-8000</v>
      </c>
      <c r="AH30" s="108">
        <f t="shared" si="20"/>
        <v>-8000</v>
      </c>
      <c r="AI30" s="103">
        <f t="shared" si="20"/>
        <v>-8000</v>
      </c>
      <c r="AJ30" s="103">
        <f t="shared" si="20"/>
        <v>-8000</v>
      </c>
      <c r="AK30" s="109">
        <f t="shared" si="20"/>
        <v>-8000</v>
      </c>
    </row>
    <row r="31" spans="1:37" ht="14.5" customHeight="1">
      <c r="A31" s="19" t="s">
        <v>21</v>
      </c>
      <c r="B31" s="56">
        <v>0</v>
      </c>
      <c r="C31" s="56">
        <f>B31</f>
        <v>0</v>
      </c>
      <c r="D31" s="56">
        <f>C31</f>
        <v>0</v>
      </c>
      <c r="E31" s="62">
        <f>D31</f>
        <v>0</v>
      </c>
      <c r="F31" s="72">
        <f>E31</f>
        <v>0</v>
      </c>
      <c r="G31" s="56">
        <f t="shared" si="19"/>
        <v>0</v>
      </c>
      <c r="H31" s="56">
        <f t="shared" si="19"/>
        <v>0</v>
      </c>
      <c r="I31" s="56">
        <f t="shared" si="19"/>
        <v>0</v>
      </c>
      <c r="J31" s="62">
        <f t="shared" si="19"/>
        <v>0</v>
      </c>
      <c r="K31" s="98">
        <v>-6500</v>
      </c>
      <c r="L31" s="56">
        <f t="shared" ref="L31:AK31" si="21">K31</f>
        <v>-6500</v>
      </c>
      <c r="M31" s="56">
        <f t="shared" si="21"/>
        <v>-6500</v>
      </c>
      <c r="N31" s="56">
        <f t="shared" si="21"/>
        <v>-6500</v>
      </c>
      <c r="O31" s="59">
        <f t="shared" si="21"/>
        <v>-6500</v>
      </c>
      <c r="P31" s="60">
        <f t="shared" si="21"/>
        <v>-6500</v>
      </c>
      <c r="Q31" s="61">
        <f t="shared" si="21"/>
        <v>-6500</v>
      </c>
      <c r="R31" s="56">
        <f t="shared" si="21"/>
        <v>-6500</v>
      </c>
      <c r="S31" s="56">
        <f t="shared" si="21"/>
        <v>-6500</v>
      </c>
      <c r="T31" s="56">
        <f t="shared" si="21"/>
        <v>-6500</v>
      </c>
      <c r="U31" s="56">
        <f t="shared" si="21"/>
        <v>-6500</v>
      </c>
      <c r="V31" s="56">
        <f t="shared" si="21"/>
        <v>-6500</v>
      </c>
      <c r="W31" s="56">
        <f t="shared" si="21"/>
        <v>-6500</v>
      </c>
      <c r="X31" s="56">
        <f t="shared" si="21"/>
        <v>-6500</v>
      </c>
      <c r="Y31" s="62">
        <f t="shared" si="21"/>
        <v>-6500</v>
      </c>
      <c r="Z31" s="63">
        <f t="shared" si="21"/>
        <v>-6500</v>
      </c>
      <c r="AA31" s="64">
        <f t="shared" si="21"/>
        <v>-6500</v>
      </c>
      <c r="AB31" s="64">
        <f t="shared" si="21"/>
        <v>-6500</v>
      </c>
      <c r="AC31" s="64">
        <f t="shared" si="21"/>
        <v>-6500</v>
      </c>
      <c r="AD31" s="65">
        <f t="shared" si="21"/>
        <v>-6500</v>
      </c>
      <c r="AE31" s="77">
        <f t="shared" si="21"/>
        <v>-6500</v>
      </c>
      <c r="AF31" s="67">
        <f t="shared" si="21"/>
        <v>-6500</v>
      </c>
      <c r="AG31" s="68">
        <f t="shared" si="21"/>
        <v>-6500</v>
      </c>
      <c r="AH31" s="69">
        <f t="shared" si="21"/>
        <v>-6500</v>
      </c>
      <c r="AI31" s="64">
        <f t="shared" si="21"/>
        <v>-6500</v>
      </c>
      <c r="AJ31" s="64">
        <f t="shared" si="21"/>
        <v>-6500</v>
      </c>
      <c r="AK31" s="70">
        <f t="shared" si="21"/>
        <v>-6500</v>
      </c>
    </row>
    <row r="32" spans="1:37" ht="14.5" customHeight="1">
      <c r="A32" s="19" t="s">
        <v>21</v>
      </c>
      <c r="B32" s="56">
        <v>0</v>
      </c>
      <c r="C32" s="56">
        <f>B32</f>
        <v>0</v>
      </c>
      <c r="D32" s="94">
        <v>0</v>
      </c>
      <c r="E32" s="62">
        <f>D32</f>
        <v>0</v>
      </c>
      <c r="F32" s="72">
        <v>0</v>
      </c>
      <c r="G32" s="56">
        <f t="shared" si="19"/>
        <v>0</v>
      </c>
      <c r="H32" s="94">
        <f t="shared" si="19"/>
        <v>0</v>
      </c>
      <c r="I32" s="56">
        <f t="shared" si="19"/>
        <v>0</v>
      </c>
      <c r="J32" s="95">
        <f t="shared" si="19"/>
        <v>0</v>
      </c>
      <c r="K32" s="98">
        <f>J32</f>
        <v>0</v>
      </c>
      <c r="L32" s="94">
        <f t="shared" ref="L32:AK32" si="22">K32</f>
        <v>0</v>
      </c>
      <c r="M32" s="56">
        <f t="shared" si="22"/>
        <v>0</v>
      </c>
      <c r="N32" s="56">
        <f t="shared" si="22"/>
        <v>0</v>
      </c>
      <c r="O32" s="99">
        <f t="shared" si="22"/>
        <v>0</v>
      </c>
      <c r="P32" s="100">
        <f t="shared" si="22"/>
        <v>0</v>
      </c>
      <c r="Q32" s="101">
        <f t="shared" si="22"/>
        <v>0</v>
      </c>
      <c r="R32" s="94">
        <f t="shared" si="22"/>
        <v>0</v>
      </c>
      <c r="S32" s="94">
        <f t="shared" si="22"/>
        <v>0</v>
      </c>
      <c r="T32" s="94">
        <f t="shared" si="22"/>
        <v>0</v>
      </c>
      <c r="U32" s="94">
        <f t="shared" si="22"/>
        <v>0</v>
      </c>
      <c r="V32" s="94">
        <f t="shared" si="22"/>
        <v>0</v>
      </c>
      <c r="W32" s="94">
        <f t="shared" si="22"/>
        <v>0</v>
      </c>
      <c r="X32" s="94">
        <f t="shared" si="22"/>
        <v>0</v>
      </c>
      <c r="Y32" s="95">
        <f t="shared" si="22"/>
        <v>0</v>
      </c>
      <c r="Z32" s="102">
        <f t="shared" si="22"/>
        <v>0</v>
      </c>
      <c r="AA32" s="103">
        <f t="shared" si="22"/>
        <v>0</v>
      </c>
      <c r="AB32" s="103">
        <f t="shared" si="22"/>
        <v>0</v>
      </c>
      <c r="AC32" s="103">
        <f t="shared" si="22"/>
        <v>0</v>
      </c>
      <c r="AD32" s="104">
        <f t="shared" si="22"/>
        <v>0</v>
      </c>
      <c r="AE32" s="105">
        <f t="shared" si="22"/>
        <v>0</v>
      </c>
      <c r="AF32" s="106">
        <f t="shared" si="22"/>
        <v>0</v>
      </c>
      <c r="AG32" s="107">
        <f t="shared" si="22"/>
        <v>0</v>
      </c>
      <c r="AH32" s="108">
        <f t="shared" si="22"/>
        <v>0</v>
      </c>
      <c r="AI32" s="103">
        <f t="shared" si="22"/>
        <v>0</v>
      </c>
      <c r="AJ32" s="103">
        <f t="shared" si="22"/>
        <v>0</v>
      </c>
      <c r="AK32" s="109">
        <f t="shared" si="22"/>
        <v>0</v>
      </c>
    </row>
    <row r="33" spans="1:37" ht="14.5" customHeight="1">
      <c r="A33" s="78"/>
      <c r="B33" s="56"/>
      <c r="C33" s="56"/>
      <c r="D33" s="56"/>
      <c r="E33" s="62"/>
      <c r="F33" s="72"/>
      <c r="G33" s="56"/>
      <c r="H33" s="94"/>
      <c r="I33" s="56"/>
      <c r="J33" s="95"/>
      <c r="K33" s="98"/>
      <c r="L33" s="94"/>
      <c r="M33" s="56"/>
      <c r="N33" s="56"/>
      <c r="O33" s="99"/>
      <c r="P33" s="100"/>
      <c r="Q33" s="101"/>
      <c r="R33" s="94"/>
      <c r="S33" s="94"/>
      <c r="T33" s="94"/>
      <c r="U33" s="94"/>
      <c r="V33" s="94"/>
      <c r="W33" s="94"/>
      <c r="X33" s="94"/>
      <c r="Y33" s="95"/>
      <c r="Z33" s="102"/>
      <c r="AA33" s="103"/>
      <c r="AB33" s="103"/>
      <c r="AC33" s="103"/>
      <c r="AD33" s="104"/>
      <c r="AE33" s="105"/>
      <c r="AF33" s="106"/>
      <c r="AG33" s="107"/>
      <c r="AH33" s="108"/>
      <c r="AI33" s="103"/>
      <c r="AJ33" s="103"/>
      <c r="AK33" s="109"/>
    </row>
    <row r="34" spans="1:37" ht="14.5" customHeight="1">
      <c r="A34" s="19" t="s">
        <v>22</v>
      </c>
      <c r="B34" s="56">
        <v>0</v>
      </c>
      <c r="C34" s="56">
        <f>B34</f>
        <v>0</v>
      </c>
      <c r="D34" s="94">
        <v>0</v>
      </c>
      <c r="E34" s="56">
        <f>D34</f>
        <v>0</v>
      </c>
      <c r="F34" s="56">
        <f t="shared" si="12"/>
        <v>-3000</v>
      </c>
      <c r="G34" s="56">
        <f t="shared" ref="G34:J36" si="23">F34</f>
        <v>-3000</v>
      </c>
      <c r="H34" s="94">
        <f t="shared" si="23"/>
        <v>-3000</v>
      </c>
      <c r="I34" s="56">
        <f t="shared" si="23"/>
        <v>-3000</v>
      </c>
      <c r="J34" s="95">
        <f t="shared" si="23"/>
        <v>-3000</v>
      </c>
      <c r="K34" s="98">
        <f t="shared" si="15"/>
        <v>-8000</v>
      </c>
      <c r="L34" s="94">
        <f t="shared" ref="L34:AK34" si="24">K34</f>
        <v>-8000</v>
      </c>
      <c r="M34" s="56">
        <f t="shared" si="24"/>
        <v>-8000</v>
      </c>
      <c r="N34" s="56">
        <f t="shared" si="24"/>
        <v>-8000</v>
      </c>
      <c r="O34" s="99">
        <f t="shared" si="24"/>
        <v>-8000</v>
      </c>
      <c r="P34" s="100">
        <f t="shared" si="24"/>
        <v>-8000</v>
      </c>
      <c r="Q34" s="101">
        <f t="shared" si="24"/>
        <v>-8000</v>
      </c>
      <c r="R34" s="94">
        <f t="shared" si="24"/>
        <v>-8000</v>
      </c>
      <c r="S34" s="94">
        <f t="shared" si="24"/>
        <v>-8000</v>
      </c>
      <c r="T34" s="94">
        <f t="shared" si="24"/>
        <v>-8000</v>
      </c>
      <c r="U34" s="94">
        <f t="shared" si="24"/>
        <v>-8000</v>
      </c>
      <c r="V34" s="94">
        <f t="shared" si="24"/>
        <v>-8000</v>
      </c>
      <c r="W34" s="94">
        <f t="shared" si="24"/>
        <v>-8000</v>
      </c>
      <c r="X34" s="94">
        <f t="shared" si="24"/>
        <v>-8000</v>
      </c>
      <c r="Y34" s="95">
        <f t="shared" si="24"/>
        <v>-8000</v>
      </c>
      <c r="Z34" s="102">
        <f t="shared" si="24"/>
        <v>-8000</v>
      </c>
      <c r="AA34" s="103">
        <f t="shared" si="24"/>
        <v>-8000</v>
      </c>
      <c r="AB34" s="103">
        <f t="shared" si="24"/>
        <v>-8000</v>
      </c>
      <c r="AC34" s="103">
        <f t="shared" si="24"/>
        <v>-8000</v>
      </c>
      <c r="AD34" s="104">
        <f t="shared" si="24"/>
        <v>-8000</v>
      </c>
      <c r="AE34" s="105">
        <f t="shared" si="24"/>
        <v>-8000</v>
      </c>
      <c r="AF34" s="106">
        <f t="shared" si="24"/>
        <v>-8000</v>
      </c>
      <c r="AG34" s="107">
        <f t="shared" si="24"/>
        <v>-8000</v>
      </c>
      <c r="AH34" s="108">
        <f t="shared" si="24"/>
        <v>-8000</v>
      </c>
      <c r="AI34" s="103">
        <f t="shared" si="24"/>
        <v>-8000</v>
      </c>
      <c r="AJ34" s="103">
        <f t="shared" si="24"/>
        <v>-8000</v>
      </c>
      <c r="AK34" s="109">
        <f t="shared" si="24"/>
        <v>-8000</v>
      </c>
    </row>
    <row r="35" spans="1:37" ht="14.5" customHeight="1">
      <c r="A35" s="19" t="s">
        <v>23</v>
      </c>
      <c r="B35" s="56">
        <v>0</v>
      </c>
      <c r="C35" s="56">
        <f>B35</f>
        <v>0</v>
      </c>
      <c r="D35" s="94">
        <v>0</v>
      </c>
      <c r="E35" s="62">
        <f>D35</f>
        <v>0</v>
      </c>
      <c r="F35" s="72">
        <v>0</v>
      </c>
      <c r="G35" s="56">
        <f t="shared" si="23"/>
        <v>0</v>
      </c>
      <c r="H35" s="94">
        <f t="shared" si="23"/>
        <v>0</v>
      </c>
      <c r="I35" s="56">
        <f t="shared" si="23"/>
        <v>0</v>
      </c>
      <c r="J35" s="95">
        <f t="shared" si="23"/>
        <v>0</v>
      </c>
      <c r="K35" s="98">
        <v>-6500</v>
      </c>
      <c r="L35" s="94">
        <f t="shared" ref="L35:AK35" si="25">K35</f>
        <v>-6500</v>
      </c>
      <c r="M35" s="56">
        <f t="shared" si="25"/>
        <v>-6500</v>
      </c>
      <c r="N35" s="56">
        <f t="shared" si="25"/>
        <v>-6500</v>
      </c>
      <c r="O35" s="99">
        <f t="shared" si="25"/>
        <v>-6500</v>
      </c>
      <c r="P35" s="100">
        <f t="shared" si="25"/>
        <v>-6500</v>
      </c>
      <c r="Q35" s="101">
        <f t="shared" si="25"/>
        <v>-6500</v>
      </c>
      <c r="R35" s="94">
        <f t="shared" si="25"/>
        <v>-6500</v>
      </c>
      <c r="S35" s="94">
        <f t="shared" si="25"/>
        <v>-6500</v>
      </c>
      <c r="T35" s="94">
        <f t="shared" si="25"/>
        <v>-6500</v>
      </c>
      <c r="U35" s="94">
        <f t="shared" si="25"/>
        <v>-6500</v>
      </c>
      <c r="V35" s="94">
        <f t="shared" si="25"/>
        <v>-6500</v>
      </c>
      <c r="W35" s="94">
        <f t="shared" si="25"/>
        <v>-6500</v>
      </c>
      <c r="X35" s="94">
        <f t="shared" si="25"/>
        <v>-6500</v>
      </c>
      <c r="Y35" s="95">
        <f t="shared" si="25"/>
        <v>-6500</v>
      </c>
      <c r="Z35" s="102">
        <f t="shared" si="25"/>
        <v>-6500</v>
      </c>
      <c r="AA35" s="103">
        <f t="shared" si="25"/>
        <v>-6500</v>
      </c>
      <c r="AB35" s="103">
        <f t="shared" si="25"/>
        <v>-6500</v>
      </c>
      <c r="AC35" s="103">
        <f t="shared" si="25"/>
        <v>-6500</v>
      </c>
      <c r="AD35" s="104">
        <f t="shared" si="25"/>
        <v>-6500</v>
      </c>
      <c r="AE35" s="105">
        <f t="shared" si="25"/>
        <v>-6500</v>
      </c>
      <c r="AF35" s="106">
        <f t="shared" si="25"/>
        <v>-6500</v>
      </c>
      <c r="AG35" s="107">
        <f t="shared" si="25"/>
        <v>-6500</v>
      </c>
      <c r="AH35" s="108">
        <f t="shared" si="25"/>
        <v>-6500</v>
      </c>
      <c r="AI35" s="103">
        <f t="shared" si="25"/>
        <v>-6500</v>
      </c>
      <c r="AJ35" s="103">
        <f t="shared" si="25"/>
        <v>-6500</v>
      </c>
      <c r="AK35" s="109">
        <f t="shared" si="25"/>
        <v>-6500</v>
      </c>
    </row>
    <row r="36" spans="1:37" ht="14.5" customHeight="1">
      <c r="A36" s="19" t="s">
        <v>23</v>
      </c>
      <c r="B36" s="56">
        <v>0</v>
      </c>
      <c r="C36" s="56">
        <f>B36</f>
        <v>0</v>
      </c>
      <c r="D36" s="94">
        <v>0</v>
      </c>
      <c r="E36" s="62">
        <f>D36</f>
        <v>0</v>
      </c>
      <c r="F36" s="72">
        <v>0</v>
      </c>
      <c r="G36" s="56">
        <f t="shared" si="23"/>
        <v>0</v>
      </c>
      <c r="H36" s="94">
        <f t="shared" si="23"/>
        <v>0</v>
      </c>
      <c r="I36" s="56">
        <f t="shared" si="23"/>
        <v>0</v>
      </c>
      <c r="J36" s="95">
        <f t="shared" si="23"/>
        <v>0</v>
      </c>
      <c r="K36" s="98">
        <f>J36</f>
        <v>0</v>
      </c>
      <c r="L36" s="94">
        <f t="shared" ref="L36:AK36" si="26">K36</f>
        <v>0</v>
      </c>
      <c r="M36" s="56">
        <f t="shared" si="26"/>
        <v>0</v>
      </c>
      <c r="N36" s="56">
        <f t="shared" si="26"/>
        <v>0</v>
      </c>
      <c r="O36" s="99">
        <f t="shared" si="26"/>
        <v>0</v>
      </c>
      <c r="P36" s="100">
        <f t="shared" si="26"/>
        <v>0</v>
      </c>
      <c r="Q36" s="101">
        <f t="shared" si="26"/>
        <v>0</v>
      </c>
      <c r="R36" s="94">
        <f t="shared" si="26"/>
        <v>0</v>
      </c>
      <c r="S36" s="94">
        <f t="shared" si="26"/>
        <v>0</v>
      </c>
      <c r="T36" s="94">
        <f t="shared" si="26"/>
        <v>0</v>
      </c>
      <c r="U36" s="94">
        <f t="shared" si="26"/>
        <v>0</v>
      </c>
      <c r="V36" s="94">
        <f t="shared" si="26"/>
        <v>0</v>
      </c>
      <c r="W36" s="94">
        <f t="shared" si="26"/>
        <v>0</v>
      </c>
      <c r="X36" s="94">
        <f t="shared" si="26"/>
        <v>0</v>
      </c>
      <c r="Y36" s="95">
        <f t="shared" si="26"/>
        <v>0</v>
      </c>
      <c r="Z36" s="102">
        <f t="shared" si="26"/>
        <v>0</v>
      </c>
      <c r="AA36" s="103">
        <f t="shared" si="26"/>
        <v>0</v>
      </c>
      <c r="AB36" s="103">
        <f t="shared" si="26"/>
        <v>0</v>
      </c>
      <c r="AC36" s="103">
        <f t="shared" si="26"/>
        <v>0</v>
      </c>
      <c r="AD36" s="104">
        <f t="shared" si="26"/>
        <v>0</v>
      </c>
      <c r="AE36" s="105">
        <f t="shared" si="26"/>
        <v>0</v>
      </c>
      <c r="AF36" s="106">
        <f t="shared" si="26"/>
        <v>0</v>
      </c>
      <c r="AG36" s="107">
        <f t="shared" si="26"/>
        <v>0</v>
      </c>
      <c r="AH36" s="108">
        <f t="shared" si="26"/>
        <v>0</v>
      </c>
      <c r="AI36" s="103">
        <f t="shared" si="26"/>
        <v>0</v>
      </c>
      <c r="AJ36" s="103">
        <f t="shared" si="26"/>
        <v>0</v>
      </c>
      <c r="AK36" s="109">
        <f t="shared" si="26"/>
        <v>0</v>
      </c>
    </row>
    <row r="37" spans="1:37" ht="14.5" customHeight="1">
      <c r="A37" s="78"/>
      <c r="B37" s="56"/>
      <c r="C37" s="56"/>
      <c r="D37" s="56"/>
      <c r="E37" s="62"/>
      <c r="F37" s="72"/>
      <c r="G37" s="56"/>
      <c r="H37" s="94"/>
      <c r="I37" s="56"/>
      <c r="J37" s="95"/>
      <c r="K37" s="98"/>
      <c r="L37" s="94"/>
      <c r="M37" s="56"/>
      <c r="N37" s="56"/>
      <c r="O37" s="99"/>
      <c r="P37" s="100"/>
      <c r="Q37" s="101"/>
      <c r="R37" s="94"/>
      <c r="S37" s="94"/>
      <c r="T37" s="94"/>
      <c r="U37" s="94"/>
      <c r="V37" s="94"/>
      <c r="W37" s="94"/>
      <c r="X37" s="94"/>
      <c r="Y37" s="95"/>
      <c r="Z37" s="102"/>
      <c r="AA37" s="103"/>
      <c r="AB37" s="103"/>
      <c r="AC37" s="103"/>
      <c r="AD37" s="104"/>
      <c r="AE37" s="105"/>
      <c r="AF37" s="106"/>
      <c r="AG37" s="107"/>
      <c r="AH37" s="108"/>
      <c r="AI37" s="103"/>
      <c r="AJ37" s="103"/>
      <c r="AK37" s="109"/>
    </row>
    <row r="38" spans="1:37" ht="14.5" customHeight="1">
      <c r="A38" s="19" t="s">
        <v>24</v>
      </c>
      <c r="B38" s="56">
        <v>0</v>
      </c>
      <c r="C38" s="56">
        <f>B38</f>
        <v>0</v>
      </c>
      <c r="D38" s="94">
        <v>0</v>
      </c>
      <c r="E38" s="62">
        <f>D38</f>
        <v>0</v>
      </c>
      <c r="F38" s="72">
        <v>0</v>
      </c>
      <c r="G38" s="56">
        <f t="shared" ref="G38:AK38" si="27">F38</f>
        <v>0</v>
      </c>
      <c r="H38" s="94">
        <f t="shared" si="27"/>
        <v>0</v>
      </c>
      <c r="I38" s="56">
        <f t="shared" si="27"/>
        <v>0</v>
      </c>
      <c r="J38" s="95">
        <f t="shared" si="27"/>
        <v>0</v>
      </c>
      <c r="K38" s="98">
        <f t="shared" si="27"/>
        <v>0</v>
      </c>
      <c r="L38" s="94">
        <f t="shared" si="27"/>
        <v>0</v>
      </c>
      <c r="M38" s="56">
        <f t="shared" si="27"/>
        <v>0</v>
      </c>
      <c r="N38" s="56">
        <f t="shared" si="27"/>
        <v>0</v>
      </c>
      <c r="O38" s="99">
        <f t="shared" si="27"/>
        <v>0</v>
      </c>
      <c r="P38" s="100">
        <f t="shared" si="27"/>
        <v>0</v>
      </c>
      <c r="Q38" s="101">
        <f t="shared" si="27"/>
        <v>0</v>
      </c>
      <c r="R38" s="94">
        <f t="shared" si="27"/>
        <v>0</v>
      </c>
      <c r="S38" s="94">
        <f t="shared" si="27"/>
        <v>0</v>
      </c>
      <c r="T38" s="94">
        <f t="shared" si="27"/>
        <v>0</v>
      </c>
      <c r="U38" s="94">
        <f t="shared" si="27"/>
        <v>0</v>
      </c>
      <c r="V38" s="94">
        <f t="shared" si="27"/>
        <v>0</v>
      </c>
      <c r="W38" s="94">
        <f t="shared" si="27"/>
        <v>0</v>
      </c>
      <c r="X38" s="94">
        <f t="shared" si="27"/>
        <v>0</v>
      </c>
      <c r="Y38" s="95">
        <f t="shared" si="27"/>
        <v>0</v>
      </c>
      <c r="Z38" s="102">
        <f t="shared" si="27"/>
        <v>0</v>
      </c>
      <c r="AA38" s="103">
        <f t="shared" si="27"/>
        <v>0</v>
      </c>
      <c r="AB38" s="103">
        <f t="shared" si="27"/>
        <v>0</v>
      </c>
      <c r="AC38" s="103">
        <f t="shared" si="27"/>
        <v>0</v>
      </c>
      <c r="AD38" s="104">
        <f t="shared" si="27"/>
        <v>0</v>
      </c>
      <c r="AE38" s="105">
        <f t="shared" si="27"/>
        <v>0</v>
      </c>
      <c r="AF38" s="106">
        <f t="shared" si="27"/>
        <v>0</v>
      </c>
      <c r="AG38" s="107">
        <f t="shared" si="27"/>
        <v>0</v>
      </c>
      <c r="AH38" s="108">
        <f t="shared" si="27"/>
        <v>0</v>
      </c>
      <c r="AI38" s="103">
        <f t="shared" si="27"/>
        <v>0</v>
      </c>
      <c r="AJ38" s="103">
        <f t="shared" si="27"/>
        <v>0</v>
      </c>
      <c r="AK38" s="109">
        <f t="shared" si="27"/>
        <v>0</v>
      </c>
    </row>
    <row r="39" spans="1:37" ht="14.5" customHeight="1">
      <c r="A39" s="19" t="s">
        <v>25</v>
      </c>
      <c r="B39" s="56">
        <v>0</v>
      </c>
      <c r="C39" s="56">
        <f>B39</f>
        <v>0</v>
      </c>
      <c r="D39" s="94">
        <v>0</v>
      </c>
      <c r="E39" s="62">
        <f>D39</f>
        <v>0</v>
      </c>
      <c r="F39" s="72">
        <v>0</v>
      </c>
      <c r="G39" s="56">
        <f t="shared" ref="G39:AK39" si="28">F39</f>
        <v>0</v>
      </c>
      <c r="H39" s="94">
        <f t="shared" si="28"/>
        <v>0</v>
      </c>
      <c r="I39" s="56">
        <f t="shared" si="28"/>
        <v>0</v>
      </c>
      <c r="J39" s="95">
        <f t="shared" si="28"/>
        <v>0</v>
      </c>
      <c r="K39" s="98">
        <f t="shared" si="28"/>
        <v>0</v>
      </c>
      <c r="L39" s="94">
        <f t="shared" si="28"/>
        <v>0</v>
      </c>
      <c r="M39" s="56">
        <f t="shared" si="28"/>
        <v>0</v>
      </c>
      <c r="N39" s="56">
        <f t="shared" si="28"/>
        <v>0</v>
      </c>
      <c r="O39" s="99">
        <f t="shared" si="28"/>
        <v>0</v>
      </c>
      <c r="P39" s="100">
        <f t="shared" si="28"/>
        <v>0</v>
      </c>
      <c r="Q39" s="101">
        <f t="shared" si="28"/>
        <v>0</v>
      </c>
      <c r="R39" s="94">
        <f t="shared" si="28"/>
        <v>0</v>
      </c>
      <c r="S39" s="94">
        <f t="shared" si="28"/>
        <v>0</v>
      </c>
      <c r="T39" s="94">
        <f t="shared" si="28"/>
        <v>0</v>
      </c>
      <c r="U39" s="94">
        <f t="shared" si="28"/>
        <v>0</v>
      </c>
      <c r="V39" s="94">
        <f t="shared" si="28"/>
        <v>0</v>
      </c>
      <c r="W39" s="94">
        <f t="shared" si="28"/>
        <v>0</v>
      </c>
      <c r="X39" s="94">
        <f t="shared" si="28"/>
        <v>0</v>
      </c>
      <c r="Y39" s="95">
        <f t="shared" si="28"/>
        <v>0</v>
      </c>
      <c r="Z39" s="102">
        <f t="shared" si="28"/>
        <v>0</v>
      </c>
      <c r="AA39" s="103">
        <f t="shared" si="28"/>
        <v>0</v>
      </c>
      <c r="AB39" s="103">
        <f t="shared" si="28"/>
        <v>0</v>
      </c>
      <c r="AC39" s="103">
        <f t="shared" si="28"/>
        <v>0</v>
      </c>
      <c r="AD39" s="104">
        <f t="shared" si="28"/>
        <v>0</v>
      </c>
      <c r="AE39" s="105">
        <f t="shared" si="28"/>
        <v>0</v>
      </c>
      <c r="AF39" s="106">
        <f t="shared" si="28"/>
        <v>0</v>
      </c>
      <c r="AG39" s="107">
        <f t="shared" si="28"/>
        <v>0</v>
      </c>
      <c r="AH39" s="108">
        <f t="shared" si="28"/>
        <v>0</v>
      </c>
      <c r="AI39" s="103">
        <f t="shared" si="28"/>
        <v>0</v>
      </c>
      <c r="AJ39" s="103">
        <f t="shared" si="28"/>
        <v>0</v>
      </c>
      <c r="AK39" s="109">
        <f t="shared" si="28"/>
        <v>0</v>
      </c>
    </row>
    <row r="40" spans="1:37" ht="14.5" customHeight="1">
      <c r="A40" s="19" t="s">
        <v>25</v>
      </c>
      <c r="B40" s="56">
        <v>0</v>
      </c>
      <c r="C40" s="56">
        <f>B40</f>
        <v>0</v>
      </c>
      <c r="D40" s="94">
        <v>0</v>
      </c>
      <c r="E40" s="62">
        <f>D40</f>
        <v>0</v>
      </c>
      <c r="F40" s="72">
        <v>0</v>
      </c>
      <c r="G40" s="56">
        <f t="shared" ref="G40:AK40" si="29">F40</f>
        <v>0</v>
      </c>
      <c r="H40" s="94">
        <f t="shared" si="29"/>
        <v>0</v>
      </c>
      <c r="I40" s="56">
        <f t="shared" si="29"/>
        <v>0</v>
      </c>
      <c r="J40" s="95">
        <f t="shared" si="29"/>
        <v>0</v>
      </c>
      <c r="K40" s="98">
        <f t="shared" si="29"/>
        <v>0</v>
      </c>
      <c r="L40" s="94">
        <f t="shared" si="29"/>
        <v>0</v>
      </c>
      <c r="M40" s="56">
        <f t="shared" si="29"/>
        <v>0</v>
      </c>
      <c r="N40" s="56">
        <f t="shared" si="29"/>
        <v>0</v>
      </c>
      <c r="O40" s="99">
        <f t="shared" si="29"/>
        <v>0</v>
      </c>
      <c r="P40" s="100">
        <f t="shared" si="29"/>
        <v>0</v>
      </c>
      <c r="Q40" s="101">
        <f t="shared" si="29"/>
        <v>0</v>
      </c>
      <c r="R40" s="94">
        <f t="shared" si="29"/>
        <v>0</v>
      </c>
      <c r="S40" s="94">
        <f t="shared" si="29"/>
        <v>0</v>
      </c>
      <c r="T40" s="94">
        <f t="shared" si="29"/>
        <v>0</v>
      </c>
      <c r="U40" s="94">
        <f t="shared" si="29"/>
        <v>0</v>
      </c>
      <c r="V40" s="94">
        <f t="shared" si="29"/>
        <v>0</v>
      </c>
      <c r="W40" s="94">
        <f t="shared" si="29"/>
        <v>0</v>
      </c>
      <c r="X40" s="94">
        <f t="shared" si="29"/>
        <v>0</v>
      </c>
      <c r="Y40" s="95">
        <f t="shared" si="29"/>
        <v>0</v>
      </c>
      <c r="Z40" s="102">
        <f t="shared" si="29"/>
        <v>0</v>
      </c>
      <c r="AA40" s="103">
        <f t="shared" si="29"/>
        <v>0</v>
      </c>
      <c r="AB40" s="103">
        <f t="shared" si="29"/>
        <v>0</v>
      </c>
      <c r="AC40" s="103">
        <f t="shared" si="29"/>
        <v>0</v>
      </c>
      <c r="AD40" s="104">
        <f t="shared" si="29"/>
        <v>0</v>
      </c>
      <c r="AE40" s="105">
        <f t="shared" si="29"/>
        <v>0</v>
      </c>
      <c r="AF40" s="106">
        <f t="shared" si="29"/>
        <v>0</v>
      </c>
      <c r="AG40" s="107">
        <f t="shared" si="29"/>
        <v>0</v>
      </c>
      <c r="AH40" s="108">
        <f t="shared" si="29"/>
        <v>0</v>
      </c>
      <c r="AI40" s="103">
        <f t="shared" si="29"/>
        <v>0</v>
      </c>
      <c r="AJ40" s="103">
        <f t="shared" si="29"/>
        <v>0</v>
      </c>
      <c r="AK40" s="109">
        <f t="shared" si="29"/>
        <v>0</v>
      </c>
    </row>
    <row r="41" spans="1:37" ht="14.5" customHeight="1">
      <c r="A41" s="78"/>
      <c r="B41" s="56"/>
      <c r="C41" s="56"/>
      <c r="D41" s="56"/>
      <c r="E41" s="62"/>
      <c r="F41" s="72"/>
      <c r="G41" s="56"/>
      <c r="H41" s="94"/>
      <c r="I41" s="56"/>
      <c r="J41" s="95"/>
      <c r="K41" s="98"/>
      <c r="L41" s="94"/>
      <c r="M41" s="56"/>
      <c r="N41" s="56"/>
      <c r="O41" s="99"/>
      <c r="P41" s="100"/>
      <c r="Q41" s="101"/>
      <c r="R41" s="94"/>
      <c r="S41" s="94"/>
      <c r="T41" s="94"/>
      <c r="U41" s="94"/>
      <c r="V41" s="94"/>
      <c r="W41" s="94"/>
      <c r="X41" s="94"/>
      <c r="Y41" s="95"/>
      <c r="Z41" s="102"/>
      <c r="AA41" s="103"/>
      <c r="AB41" s="103"/>
      <c r="AC41" s="103"/>
      <c r="AD41" s="104"/>
      <c r="AE41" s="105"/>
      <c r="AF41" s="106"/>
      <c r="AG41" s="107"/>
      <c r="AH41" s="108"/>
      <c r="AI41" s="103"/>
      <c r="AJ41" s="103"/>
      <c r="AK41" s="109"/>
    </row>
    <row r="42" spans="1:37" ht="14.5" customHeight="1">
      <c r="A42" s="78"/>
      <c r="B42" s="56"/>
      <c r="C42" s="56"/>
      <c r="D42" s="56"/>
      <c r="E42" s="62"/>
      <c r="F42" s="72"/>
      <c r="G42" s="56"/>
      <c r="H42" s="94"/>
      <c r="I42" s="56"/>
      <c r="J42" s="95"/>
      <c r="K42" s="98"/>
      <c r="L42" s="94"/>
      <c r="M42" s="56"/>
      <c r="N42" s="56"/>
      <c r="O42" s="99"/>
      <c r="P42" s="100"/>
      <c r="Q42" s="101"/>
      <c r="R42" s="94"/>
      <c r="S42" s="94"/>
      <c r="T42" s="94"/>
      <c r="U42" s="94"/>
      <c r="V42" s="94"/>
      <c r="W42" s="94"/>
      <c r="X42" s="94"/>
      <c r="Y42" s="95"/>
      <c r="Z42" s="102"/>
      <c r="AA42" s="103"/>
      <c r="AB42" s="103"/>
      <c r="AC42" s="103"/>
      <c r="AD42" s="104"/>
      <c r="AE42" s="105"/>
      <c r="AF42" s="106"/>
      <c r="AG42" s="107"/>
      <c r="AH42" s="108"/>
      <c r="AI42" s="103"/>
      <c r="AJ42" s="103"/>
      <c r="AK42" s="109"/>
    </row>
    <row r="43" spans="1:37" ht="14.5" customHeight="1">
      <c r="A43" s="110" t="s">
        <v>26</v>
      </c>
      <c r="B43" s="56"/>
      <c r="C43" s="56"/>
      <c r="D43" s="56"/>
      <c r="E43" s="62"/>
      <c r="F43" s="72"/>
      <c r="G43" s="56"/>
      <c r="H43" s="94"/>
      <c r="I43" s="56"/>
      <c r="J43" s="95"/>
      <c r="K43" s="98"/>
      <c r="L43" s="94"/>
      <c r="M43" s="56"/>
      <c r="N43" s="56"/>
      <c r="O43" s="99"/>
      <c r="P43" s="100"/>
      <c r="Q43" s="101"/>
      <c r="R43" s="94"/>
      <c r="S43" s="94"/>
      <c r="T43" s="94"/>
      <c r="U43" s="94"/>
      <c r="V43" s="94"/>
      <c r="W43" s="94"/>
      <c r="X43" s="94"/>
      <c r="Y43" s="95"/>
      <c r="Z43" s="102"/>
      <c r="AA43" s="103"/>
      <c r="AB43" s="103"/>
      <c r="AC43" s="103"/>
      <c r="AD43" s="104"/>
      <c r="AE43" s="105"/>
      <c r="AF43" s="106"/>
      <c r="AG43" s="107"/>
      <c r="AH43" s="108"/>
      <c r="AI43" s="103"/>
      <c r="AJ43" s="103"/>
      <c r="AK43" s="109"/>
    </row>
    <row r="44" spans="1:37" ht="14.5" customHeight="1">
      <c r="A44" s="111" t="s">
        <v>27</v>
      </c>
      <c r="B44" s="72">
        <v>-2000</v>
      </c>
      <c r="C44" s="94">
        <v>-2000</v>
      </c>
      <c r="D44" s="94">
        <v>-2000</v>
      </c>
      <c r="E44" s="62">
        <f>D44</f>
        <v>-2000</v>
      </c>
      <c r="F44" s="72">
        <f t="shared" si="4"/>
        <v>-9500</v>
      </c>
      <c r="G44" s="56">
        <f t="shared" ref="G44:J48" si="30">F44</f>
        <v>-9500</v>
      </c>
      <c r="H44" s="94">
        <f t="shared" si="30"/>
        <v>-9500</v>
      </c>
      <c r="I44" s="56">
        <f t="shared" si="30"/>
        <v>-9500</v>
      </c>
      <c r="J44" s="95">
        <f t="shared" si="30"/>
        <v>-9500</v>
      </c>
      <c r="K44" s="98">
        <f t="shared" si="15"/>
        <v>-8000</v>
      </c>
      <c r="L44" s="94">
        <f t="shared" ref="L44:AK44" si="31">K44</f>
        <v>-8000</v>
      </c>
      <c r="M44" s="56">
        <f t="shared" si="31"/>
        <v>-8000</v>
      </c>
      <c r="N44" s="56">
        <f t="shared" si="31"/>
        <v>-8000</v>
      </c>
      <c r="O44" s="99">
        <f t="shared" si="31"/>
        <v>-8000</v>
      </c>
      <c r="P44" s="100">
        <f t="shared" si="31"/>
        <v>-8000</v>
      </c>
      <c r="Q44" s="101">
        <f t="shared" si="31"/>
        <v>-8000</v>
      </c>
      <c r="R44" s="94">
        <f t="shared" si="31"/>
        <v>-8000</v>
      </c>
      <c r="S44" s="94">
        <f t="shared" si="31"/>
        <v>-8000</v>
      </c>
      <c r="T44" s="94">
        <f t="shared" si="31"/>
        <v>-8000</v>
      </c>
      <c r="U44" s="94">
        <f t="shared" si="31"/>
        <v>-8000</v>
      </c>
      <c r="V44" s="94">
        <f t="shared" si="31"/>
        <v>-8000</v>
      </c>
      <c r="W44" s="94">
        <f t="shared" si="31"/>
        <v>-8000</v>
      </c>
      <c r="X44" s="94">
        <f t="shared" si="31"/>
        <v>-8000</v>
      </c>
      <c r="Y44" s="95">
        <f t="shared" si="31"/>
        <v>-8000</v>
      </c>
      <c r="Z44" s="102">
        <f t="shared" si="31"/>
        <v>-8000</v>
      </c>
      <c r="AA44" s="103">
        <f t="shared" si="31"/>
        <v>-8000</v>
      </c>
      <c r="AB44" s="103">
        <f t="shared" si="31"/>
        <v>-8000</v>
      </c>
      <c r="AC44" s="103">
        <f t="shared" si="31"/>
        <v>-8000</v>
      </c>
      <c r="AD44" s="104">
        <f t="shared" si="31"/>
        <v>-8000</v>
      </c>
      <c r="AE44" s="105">
        <f t="shared" si="31"/>
        <v>-8000</v>
      </c>
      <c r="AF44" s="106">
        <f t="shared" si="31"/>
        <v>-8000</v>
      </c>
      <c r="AG44" s="107">
        <f t="shared" si="31"/>
        <v>-8000</v>
      </c>
      <c r="AH44" s="108">
        <f t="shared" si="31"/>
        <v>-8000</v>
      </c>
      <c r="AI44" s="103">
        <f t="shared" si="31"/>
        <v>-8000</v>
      </c>
      <c r="AJ44" s="103">
        <f t="shared" si="31"/>
        <v>-8000</v>
      </c>
      <c r="AK44" s="109">
        <f t="shared" si="31"/>
        <v>-8000</v>
      </c>
    </row>
    <row r="45" spans="1:37" ht="14.5" customHeight="1">
      <c r="A45" s="112" t="s">
        <v>28</v>
      </c>
      <c r="B45" s="56">
        <v>0</v>
      </c>
      <c r="C45" s="56">
        <f>B45</f>
        <v>0</v>
      </c>
      <c r="D45" s="94">
        <v>0</v>
      </c>
      <c r="E45" s="62">
        <f>D45</f>
        <v>0</v>
      </c>
      <c r="F45" s="72">
        <f>E45</f>
        <v>0</v>
      </c>
      <c r="G45" s="56">
        <f t="shared" si="30"/>
        <v>0</v>
      </c>
      <c r="H45" s="94">
        <f t="shared" si="30"/>
        <v>0</v>
      </c>
      <c r="I45" s="56">
        <f t="shared" si="30"/>
        <v>0</v>
      </c>
      <c r="J45" s="95">
        <f t="shared" si="30"/>
        <v>0</v>
      </c>
      <c r="K45" s="98">
        <f>J45</f>
        <v>0</v>
      </c>
      <c r="L45" s="94">
        <f t="shared" ref="L45:AK45" si="32">K45</f>
        <v>0</v>
      </c>
      <c r="M45" s="56">
        <f t="shared" si="32"/>
        <v>0</v>
      </c>
      <c r="N45" s="56">
        <f t="shared" si="32"/>
        <v>0</v>
      </c>
      <c r="O45" s="99">
        <f t="shared" si="32"/>
        <v>0</v>
      </c>
      <c r="P45" s="100">
        <f t="shared" si="32"/>
        <v>0</v>
      </c>
      <c r="Q45" s="101">
        <f t="shared" si="32"/>
        <v>0</v>
      </c>
      <c r="R45" s="94">
        <f t="shared" si="32"/>
        <v>0</v>
      </c>
      <c r="S45" s="94">
        <f t="shared" si="32"/>
        <v>0</v>
      </c>
      <c r="T45" s="94">
        <f t="shared" si="32"/>
        <v>0</v>
      </c>
      <c r="U45" s="94">
        <f t="shared" si="32"/>
        <v>0</v>
      </c>
      <c r="V45" s="94">
        <f t="shared" si="32"/>
        <v>0</v>
      </c>
      <c r="W45" s="94">
        <f t="shared" si="32"/>
        <v>0</v>
      </c>
      <c r="X45" s="94">
        <f t="shared" si="32"/>
        <v>0</v>
      </c>
      <c r="Y45" s="95">
        <f t="shared" si="32"/>
        <v>0</v>
      </c>
      <c r="Z45" s="102">
        <f t="shared" si="32"/>
        <v>0</v>
      </c>
      <c r="AA45" s="103">
        <f t="shared" si="32"/>
        <v>0</v>
      </c>
      <c r="AB45" s="103">
        <f t="shared" si="32"/>
        <v>0</v>
      </c>
      <c r="AC45" s="103">
        <f t="shared" si="32"/>
        <v>0</v>
      </c>
      <c r="AD45" s="104">
        <f t="shared" si="32"/>
        <v>0</v>
      </c>
      <c r="AE45" s="105">
        <f t="shared" si="32"/>
        <v>0</v>
      </c>
      <c r="AF45" s="106">
        <f t="shared" si="32"/>
        <v>0</v>
      </c>
      <c r="AG45" s="107">
        <f t="shared" si="32"/>
        <v>0</v>
      </c>
      <c r="AH45" s="108">
        <f t="shared" si="32"/>
        <v>0</v>
      </c>
      <c r="AI45" s="103">
        <f t="shared" si="32"/>
        <v>0</v>
      </c>
      <c r="AJ45" s="103">
        <f t="shared" si="32"/>
        <v>0</v>
      </c>
      <c r="AK45" s="109">
        <f t="shared" si="32"/>
        <v>0</v>
      </c>
    </row>
    <row r="46" spans="1:37" ht="14.5" customHeight="1">
      <c r="A46" s="112" t="s">
        <v>29</v>
      </c>
      <c r="B46" s="56">
        <v>0</v>
      </c>
      <c r="C46" s="56">
        <f>B46</f>
        <v>0</v>
      </c>
      <c r="D46" s="94">
        <v>0</v>
      </c>
      <c r="E46" s="62">
        <f>D46</f>
        <v>0</v>
      </c>
      <c r="F46" s="72">
        <v>0</v>
      </c>
      <c r="G46" s="56">
        <f t="shared" si="30"/>
        <v>0</v>
      </c>
      <c r="H46" s="94">
        <f t="shared" si="30"/>
        <v>0</v>
      </c>
      <c r="I46" s="56">
        <f t="shared" si="30"/>
        <v>0</v>
      </c>
      <c r="J46" s="95">
        <f t="shared" si="30"/>
        <v>0</v>
      </c>
      <c r="K46" s="98">
        <v>-6500</v>
      </c>
      <c r="L46" s="94">
        <f t="shared" ref="L46:AK46" si="33">K46</f>
        <v>-6500</v>
      </c>
      <c r="M46" s="56">
        <f t="shared" si="33"/>
        <v>-6500</v>
      </c>
      <c r="N46" s="56">
        <f t="shared" si="33"/>
        <v>-6500</v>
      </c>
      <c r="O46" s="99">
        <f t="shared" si="33"/>
        <v>-6500</v>
      </c>
      <c r="P46" s="100">
        <f t="shared" si="33"/>
        <v>-6500</v>
      </c>
      <c r="Q46" s="101">
        <f t="shared" si="33"/>
        <v>-6500</v>
      </c>
      <c r="R46" s="94">
        <f t="shared" si="33"/>
        <v>-6500</v>
      </c>
      <c r="S46" s="94">
        <f t="shared" si="33"/>
        <v>-6500</v>
      </c>
      <c r="T46" s="94">
        <f t="shared" si="33"/>
        <v>-6500</v>
      </c>
      <c r="U46" s="94">
        <f t="shared" si="33"/>
        <v>-6500</v>
      </c>
      <c r="V46" s="94">
        <f t="shared" si="33"/>
        <v>-6500</v>
      </c>
      <c r="W46" s="94">
        <f t="shared" si="33"/>
        <v>-6500</v>
      </c>
      <c r="X46" s="94">
        <f t="shared" si="33"/>
        <v>-6500</v>
      </c>
      <c r="Y46" s="95">
        <f t="shared" si="33"/>
        <v>-6500</v>
      </c>
      <c r="Z46" s="102">
        <f t="shared" si="33"/>
        <v>-6500</v>
      </c>
      <c r="AA46" s="103">
        <f t="shared" si="33"/>
        <v>-6500</v>
      </c>
      <c r="AB46" s="103">
        <f t="shared" si="33"/>
        <v>-6500</v>
      </c>
      <c r="AC46" s="103">
        <f t="shared" si="33"/>
        <v>-6500</v>
      </c>
      <c r="AD46" s="104">
        <f t="shared" si="33"/>
        <v>-6500</v>
      </c>
      <c r="AE46" s="105">
        <f t="shared" si="33"/>
        <v>-6500</v>
      </c>
      <c r="AF46" s="106">
        <f t="shared" si="33"/>
        <v>-6500</v>
      </c>
      <c r="AG46" s="107">
        <f t="shared" si="33"/>
        <v>-6500</v>
      </c>
      <c r="AH46" s="108">
        <f t="shared" si="33"/>
        <v>-6500</v>
      </c>
      <c r="AI46" s="103">
        <f t="shared" si="33"/>
        <v>-6500</v>
      </c>
      <c r="AJ46" s="103">
        <f t="shared" si="33"/>
        <v>-6500</v>
      </c>
      <c r="AK46" s="109">
        <f t="shared" si="33"/>
        <v>-6500</v>
      </c>
    </row>
    <row r="47" spans="1:37" ht="14.5" customHeight="1">
      <c r="A47" s="112" t="s">
        <v>30</v>
      </c>
      <c r="B47" s="56">
        <v>0</v>
      </c>
      <c r="C47" s="56">
        <f>B47</f>
        <v>0</v>
      </c>
      <c r="D47" s="94">
        <v>0</v>
      </c>
      <c r="E47" s="62">
        <f>D47</f>
        <v>0</v>
      </c>
      <c r="F47" s="72">
        <v>0</v>
      </c>
      <c r="G47" s="56">
        <f t="shared" si="30"/>
        <v>0</v>
      </c>
      <c r="H47" s="94">
        <f t="shared" si="30"/>
        <v>0</v>
      </c>
      <c r="I47" s="56">
        <f t="shared" si="30"/>
        <v>0</v>
      </c>
      <c r="J47" s="95">
        <f t="shared" si="30"/>
        <v>0</v>
      </c>
      <c r="K47" s="98">
        <v>-6500</v>
      </c>
      <c r="L47" s="94">
        <f t="shared" ref="L47:AK47" si="34">K47</f>
        <v>-6500</v>
      </c>
      <c r="M47" s="56">
        <f t="shared" si="34"/>
        <v>-6500</v>
      </c>
      <c r="N47" s="56">
        <f t="shared" si="34"/>
        <v>-6500</v>
      </c>
      <c r="O47" s="99">
        <f t="shared" si="34"/>
        <v>-6500</v>
      </c>
      <c r="P47" s="100">
        <f t="shared" si="34"/>
        <v>-6500</v>
      </c>
      <c r="Q47" s="101">
        <f t="shared" si="34"/>
        <v>-6500</v>
      </c>
      <c r="R47" s="94">
        <f t="shared" si="34"/>
        <v>-6500</v>
      </c>
      <c r="S47" s="94">
        <f t="shared" si="34"/>
        <v>-6500</v>
      </c>
      <c r="T47" s="94">
        <f t="shared" si="34"/>
        <v>-6500</v>
      </c>
      <c r="U47" s="94">
        <f t="shared" si="34"/>
        <v>-6500</v>
      </c>
      <c r="V47" s="94">
        <f t="shared" si="34"/>
        <v>-6500</v>
      </c>
      <c r="W47" s="94">
        <f t="shared" si="34"/>
        <v>-6500</v>
      </c>
      <c r="X47" s="94">
        <f t="shared" si="34"/>
        <v>-6500</v>
      </c>
      <c r="Y47" s="95">
        <f t="shared" si="34"/>
        <v>-6500</v>
      </c>
      <c r="Z47" s="102">
        <f t="shared" si="34"/>
        <v>-6500</v>
      </c>
      <c r="AA47" s="103">
        <f t="shared" si="34"/>
        <v>-6500</v>
      </c>
      <c r="AB47" s="103">
        <f t="shared" si="34"/>
        <v>-6500</v>
      </c>
      <c r="AC47" s="103">
        <f t="shared" si="34"/>
        <v>-6500</v>
      </c>
      <c r="AD47" s="104">
        <f t="shared" si="34"/>
        <v>-6500</v>
      </c>
      <c r="AE47" s="105">
        <f t="shared" si="34"/>
        <v>-6500</v>
      </c>
      <c r="AF47" s="106">
        <f t="shared" si="34"/>
        <v>-6500</v>
      </c>
      <c r="AG47" s="107">
        <f t="shared" si="34"/>
        <v>-6500</v>
      </c>
      <c r="AH47" s="108">
        <f t="shared" si="34"/>
        <v>-6500</v>
      </c>
      <c r="AI47" s="103">
        <f t="shared" si="34"/>
        <v>-6500</v>
      </c>
      <c r="AJ47" s="103">
        <f t="shared" si="34"/>
        <v>-6500</v>
      </c>
      <c r="AK47" s="109">
        <f t="shared" si="34"/>
        <v>-6500</v>
      </c>
    </row>
    <row r="48" spans="1:37" ht="14.5" customHeight="1">
      <c r="A48" s="112" t="s">
        <v>31</v>
      </c>
      <c r="B48" s="56">
        <v>0</v>
      </c>
      <c r="C48" s="56">
        <f>B48</f>
        <v>0</v>
      </c>
      <c r="D48" s="94">
        <v>0</v>
      </c>
      <c r="E48" s="62">
        <f>D48</f>
        <v>0</v>
      </c>
      <c r="F48" s="72">
        <v>0</v>
      </c>
      <c r="G48" s="56">
        <f t="shared" si="30"/>
        <v>0</v>
      </c>
      <c r="H48" s="94">
        <f t="shared" si="30"/>
        <v>0</v>
      </c>
      <c r="I48" s="56">
        <f t="shared" si="30"/>
        <v>0</v>
      </c>
      <c r="J48" s="95">
        <f t="shared" si="30"/>
        <v>0</v>
      </c>
      <c r="K48" s="98">
        <v>-6500</v>
      </c>
      <c r="L48" s="94">
        <f t="shared" ref="L48:AK48" si="35">K48</f>
        <v>-6500</v>
      </c>
      <c r="M48" s="56">
        <f t="shared" si="35"/>
        <v>-6500</v>
      </c>
      <c r="N48" s="56">
        <f t="shared" si="35"/>
        <v>-6500</v>
      </c>
      <c r="O48" s="99">
        <f t="shared" si="35"/>
        <v>-6500</v>
      </c>
      <c r="P48" s="100">
        <f t="shared" si="35"/>
        <v>-6500</v>
      </c>
      <c r="Q48" s="101">
        <f t="shared" si="35"/>
        <v>-6500</v>
      </c>
      <c r="R48" s="94">
        <f t="shared" si="35"/>
        <v>-6500</v>
      </c>
      <c r="S48" s="94">
        <f t="shared" si="35"/>
        <v>-6500</v>
      </c>
      <c r="T48" s="94">
        <f t="shared" si="35"/>
        <v>-6500</v>
      </c>
      <c r="U48" s="94">
        <f t="shared" si="35"/>
        <v>-6500</v>
      </c>
      <c r="V48" s="94">
        <f t="shared" si="35"/>
        <v>-6500</v>
      </c>
      <c r="W48" s="94">
        <f t="shared" si="35"/>
        <v>-6500</v>
      </c>
      <c r="X48" s="94">
        <f t="shared" si="35"/>
        <v>-6500</v>
      </c>
      <c r="Y48" s="95">
        <f t="shared" si="35"/>
        <v>-6500</v>
      </c>
      <c r="Z48" s="102">
        <f t="shared" si="35"/>
        <v>-6500</v>
      </c>
      <c r="AA48" s="103">
        <f t="shared" si="35"/>
        <v>-6500</v>
      </c>
      <c r="AB48" s="103">
        <f t="shared" si="35"/>
        <v>-6500</v>
      </c>
      <c r="AC48" s="103">
        <f t="shared" si="35"/>
        <v>-6500</v>
      </c>
      <c r="AD48" s="104">
        <f t="shared" si="35"/>
        <v>-6500</v>
      </c>
      <c r="AE48" s="105">
        <f t="shared" si="35"/>
        <v>-6500</v>
      </c>
      <c r="AF48" s="106">
        <f t="shared" si="35"/>
        <v>-6500</v>
      </c>
      <c r="AG48" s="107">
        <f t="shared" si="35"/>
        <v>-6500</v>
      </c>
      <c r="AH48" s="108">
        <f t="shared" si="35"/>
        <v>-6500</v>
      </c>
      <c r="AI48" s="103">
        <f t="shared" si="35"/>
        <v>-6500</v>
      </c>
      <c r="AJ48" s="103">
        <f t="shared" si="35"/>
        <v>-6500</v>
      </c>
      <c r="AK48" s="109">
        <f t="shared" si="35"/>
        <v>-6500</v>
      </c>
    </row>
    <row r="49" spans="1:37" ht="14.5" customHeight="1">
      <c r="A49" s="113"/>
      <c r="B49" s="56"/>
      <c r="C49" s="56"/>
      <c r="D49" s="56"/>
      <c r="E49" s="62"/>
      <c r="F49" s="72"/>
      <c r="G49" s="56"/>
      <c r="H49" s="56"/>
      <c r="I49" s="56"/>
      <c r="J49" s="62"/>
      <c r="K49" s="72"/>
      <c r="L49" s="56"/>
      <c r="M49" s="56"/>
      <c r="N49" s="56"/>
      <c r="O49" s="59"/>
      <c r="P49" s="60"/>
      <c r="Q49" s="61"/>
      <c r="R49" s="56"/>
      <c r="S49" s="56"/>
      <c r="T49" s="56"/>
      <c r="U49" s="56"/>
      <c r="V49" s="56"/>
      <c r="W49" s="56"/>
      <c r="X49" s="56"/>
      <c r="Y49" s="62"/>
      <c r="Z49" s="63"/>
      <c r="AA49" s="64"/>
      <c r="AB49" s="64"/>
      <c r="AC49" s="64"/>
      <c r="AD49" s="65"/>
      <c r="AE49" s="77"/>
      <c r="AF49" s="67"/>
      <c r="AG49" s="68"/>
      <c r="AH49" s="69"/>
      <c r="AI49" s="64"/>
      <c r="AJ49" s="64"/>
      <c r="AK49" s="70"/>
    </row>
    <row r="50" spans="1:37" ht="14.5" customHeight="1">
      <c r="A50" s="73"/>
      <c r="B50" s="56"/>
      <c r="C50" s="56"/>
      <c r="D50" s="56"/>
      <c r="E50" s="62"/>
      <c r="F50" s="72"/>
      <c r="G50" s="56"/>
      <c r="H50" s="56"/>
      <c r="I50" s="56"/>
      <c r="J50" s="62"/>
      <c r="K50" s="72"/>
      <c r="L50" s="56"/>
      <c r="M50" s="56"/>
      <c r="N50" s="56"/>
      <c r="O50" s="59"/>
      <c r="P50" s="60"/>
      <c r="Q50" s="61"/>
      <c r="R50" s="56"/>
      <c r="S50" s="56"/>
      <c r="T50" s="56"/>
      <c r="U50" s="56"/>
      <c r="V50" s="56"/>
      <c r="W50" s="56"/>
      <c r="X50" s="56"/>
      <c r="Y50" s="62"/>
      <c r="Z50" s="63"/>
      <c r="AA50" s="64"/>
      <c r="AB50" s="64"/>
      <c r="AC50" s="64"/>
      <c r="AD50" s="65"/>
      <c r="AE50" s="77"/>
      <c r="AF50" s="67"/>
      <c r="AG50" s="68"/>
      <c r="AH50" s="69"/>
      <c r="AI50" s="64"/>
      <c r="AJ50" s="64"/>
      <c r="AK50" s="70"/>
    </row>
    <row r="51" spans="1:37" ht="14.5" customHeight="1">
      <c r="A51" s="79" t="s">
        <v>7</v>
      </c>
      <c r="B51" s="80">
        <f t="shared" ref="B51:AK51" si="36">SUM(B14:B50)</f>
        <v>-11000</v>
      </c>
      <c r="C51" s="80">
        <f t="shared" si="36"/>
        <v>-15000</v>
      </c>
      <c r="D51" s="80">
        <f t="shared" si="36"/>
        <v>-15000</v>
      </c>
      <c r="E51" s="81">
        <f t="shared" si="36"/>
        <v>-15000</v>
      </c>
      <c r="F51" s="82">
        <f t="shared" si="36"/>
        <v>-41000</v>
      </c>
      <c r="G51" s="80">
        <f t="shared" si="36"/>
        <v>-41000</v>
      </c>
      <c r="H51" s="80">
        <f t="shared" si="36"/>
        <v>-41000</v>
      </c>
      <c r="I51" s="80">
        <f t="shared" si="36"/>
        <v>-41000</v>
      </c>
      <c r="J51" s="81">
        <f t="shared" si="36"/>
        <v>-41000</v>
      </c>
      <c r="K51" s="82">
        <f t="shared" si="36"/>
        <v>-126500</v>
      </c>
      <c r="L51" s="80">
        <f t="shared" si="36"/>
        <v>-126500</v>
      </c>
      <c r="M51" s="80">
        <f t="shared" si="36"/>
        <v>-126500</v>
      </c>
      <c r="N51" s="80">
        <f t="shared" si="36"/>
        <v>-126500</v>
      </c>
      <c r="O51" s="83">
        <f t="shared" si="36"/>
        <v>-126500</v>
      </c>
      <c r="P51" s="84">
        <f t="shared" si="36"/>
        <v>-126500</v>
      </c>
      <c r="Q51" s="85">
        <f t="shared" si="36"/>
        <v>-126500</v>
      </c>
      <c r="R51" s="80">
        <f t="shared" si="36"/>
        <v>-126500</v>
      </c>
      <c r="S51" s="80">
        <f t="shared" si="36"/>
        <v>-126500</v>
      </c>
      <c r="T51" s="80">
        <f t="shared" si="36"/>
        <v>-126500</v>
      </c>
      <c r="U51" s="80">
        <f t="shared" si="36"/>
        <v>-126500</v>
      </c>
      <c r="V51" s="80">
        <f t="shared" si="36"/>
        <v>-126500</v>
      </c>
      <c r="W51" s="80">
        <f t="shared" si="36"/>
        <v>-126500</v>
      </c>
      <c r="X51" s="80">
        <f t="shared" si="36"/>
        <v>-126500</v>
      </c>
      <c r="Y51" s="81">
        <f t="shared" si="36"/>
        <v>-126500</v>
      </c>
      <c r="Z51" s="86">
        <f t="shared" si="36"/>
        <v>-126500</v>
      </c>
      <c r="AA51" s="87">
        <f t="shared" si="36"/>
        <v>-126500</v>
      </c>
      <c r="AB51" s="87">
        <f t="shared" si="36"/>
        <v>-126500</v>
      </c>
      <c r="AC51" s="87">
        <f t="shared" si="36"/>
        <v>-126500</v>
      </c>
      <c r="AD51" s="88">
        <f t="shared" si="36"/>
        <v>-126500</v>
      </c>
      <c r="AE51" s="89">
        <f t="shared" si="36"/>
        <v>-126500</v>
      </c>
      <c r="AF51" s="90">
        <f t="shared" si="36"/>
        <v>-126500</v>
      </c>
      <c r="AG51" s="91">
        <f t="shared" si="36"/>
        <v>-126500</v>
      </c>
      <c r="AH51" s="92">
        <f t="shared" si="36"/>
        <v>-126500</v>
      </c>
      <c r="AI51" s="87">
        <f t="shared" si="36"/>
        <v>-126500</v>
      </c>
      <c r="AJ51" s="87">
        <f t="shared" si="36"/>
        <v>-126500</v>
      </c>
      <c r="AK51" s="93">
        <f t="shared" si="36"/>
        <v>-126500</v>
      </c>
    </row>
    <row r="52" spans="1:37" ht="14.5" customHeight="1">
      <c r="A52" s="79" t="s">
        <v>32</v>
      </c>
      <c r="B52" s="114">
        <v>3</v>
      </c>
      <c r="C52" s="114">
        <f t="shared" ref="C52:E53" si="37">B52</f>
        <v>3</v>
      </c>
      <c r="D52" s="114">
        <f t="shared" si="37"/>
        <v>3</v>
      </c>
      <c r="E52" s="115">
        <f t="shared" si="37"/>
        <v>3</v>
      </c>
      <c r="F52" s="116">
        <f>7</f>
        <v>7</v>
      </c>
      <c r="G52" s="114">
        <f t="shared" ref="G52:J53" si="38">F52</f>
        <v>7</v>
      </c>
      <c r="H52" s="114">
        <f t="shared" si="38"/>
        <v>7</v>
      </c>
      <c r="I52" s="114">
        <f t="shared" si="38"/>
        <v>7</v>
      </c>
      <c r="J52" s="115">
        <f t="shared" si="38"/>
        <v>7</v>
      </c>
      <c r="K52" s="116">
        <f t="shared" ref="K52:K53" si="39">26</f>
        <v>26</v>
      </c>
      <c r="L52" s="114">
        <f t="shared" ref="L52:AK52" si="40">K52</f>
        <v>26</v>
      </c>
      <c r="M52" s="114">
        <f t="shared" si="40"/>
        <v>26</v>
      </c>
      <c r="N52" s="114">
        <f t="shared" si="40"/>
        <v>26</v>
      </c>
      <c r="O52" s="117">
        <f t="shared" si="40"/>
        <v>26</v>
      </c>
      <c r="P52" s="118">
        <f t="shared" si="40"/>
        <v>26</v>
      </c>
      <c r="Q52" s="119">
        <f t="shared" si="40"/>
        <v>26</v>
      </c>
      <c r="R52" s="114">
        <f t="shared" si="40"/>
        <v>26</v>
      </c>
      <c r="S52" s="114">
        <f t="shared" si="40"/>
        <v>26</v>
      </c>
      <c r="T52" s="114">
        <f t="shared" si="40"/>
        <v>26</v>
      </c>
      <c r="U52" s="114">
        <f t="shared" si="40"/>
        <v>26</v>
      </c>
      <c r="V52" s="114">
        <f t="shared" si="40"/>
        <v>26</v>
      </c>
      <c r="W52" s="114">
        <f t="shared" si="40"/>
        <v>26</v>
      </c>
      <c r="X52" s="114">
        <f t="shared" si="40"/>
        <v>26</v>
      </c>
      <c r="Y52" s="115">
        <f t="shared" si="40"/>
        <v>26</v>
      </c>
      <c r="Z52" s="120">
        <f t="shared" si="40"/>
        <v>26</v>
      </c>
      <c r="AA52" s="121">
        <f t="shared" si="40"/>
        <v>26</v>
      </c>
      <c r="AB52" s="121">
        <f t="shared" si="40"/>
        <v>26</v>
      </c>
      <c r="AC52" s="121">
        <f t="shared" si="40"/>
        <v>26</v>
      </c>
      <c r="AD52" s="122">
        <f t="shared" si="40"/>
        <v>26</v>
      </c>
      <c r="AE52" s="123">
        <f t="shared" si="40"/>
        <v>26</v>
      </c>
      <c r="AF52" s="124">
        <f t="shared" si="40"/>
        <v>26</v>
      </c>
      <c r="AG52" s="125">
        <f t="shared" si="40"/>
        <v>26</v>
      </c>
      <c r="AH52" s="126">
        <f t="shared" si="40"/>
        <v>26</v>
      </c>
      <c r="AI52" s="121">
        <f t="shared" si="40"/>
        <v>26</v>
      </c>
      <c r="AJ52" s="121">
        <f t="shared" si="40"/>
        <v>26</v>
      </c>
      <c r="AK52" s="127">
        <f t="shared" si="40"/>
        <v>26</v>
      </c>
    </row>
    <row r="53" spans="1:37" ht="14.5" customHeight="1">
      <c r="A53" s="128" t="s">
        <v>33</v>
      </c>
      <c r="B53" s="129">
        <v>0</v>
      </c>
      <c r="C53" s="129">
        <f t="shared" si="37"/>
        <v>0</v>
      </c>
      <c r="D53" s="129">
        <f t="shared" si="37"/>
        <v>0</v>
      </c>
      <c r="E53" s="130">
        <f t="shared" si="37"/>
        <v>0</v>
      </c>
      <c r="F53" s="131">
        <f>E53</f>
        <v>0</v>
      </c>
      <c r="G53" s="129">
        <f t="shared" si="38"/>
        <v>0</v>
      </c>
      <c r="H53" s="129">
        <f t="shared" si="38"/>
        <v>0</v>
      </c>
      <c r="I53" s="129">
        <f t="shared" si="38"/>
        <v>0</v>
      </c>
      <c r="J53" s="130">
        <f t="shared" si="38"/>
        <v>0</v>
      </c>
      <c r="K53" s="131">
        <f t="shared" si="39"/>
        <v>26</v>
      </c>
      <c r="L53" s="129">
        <f t="shared" ref="L53:AK53" si="41">K53</f>
        <v>26</v>
      </c>
      <c r="M53" s="129">
        <f t="shared" si="41"/>
        <v>26</v>
      </c>
      <c r="N53" s="129">
        <f t="shared" si="41"/>
        <v>26</v>
      </c>
      <c r="O53" s="132">
        <f t="shared" si="41"/>
        <v>26</v>
      </c>
      <c r="P53" s="133">
        <f t="shared" si="41"/>
        <v>26</v>
      </c>
      <c r="Q53" s="134">
        <f t="shared" si="41"/>
        <v>26</v>
      </c>
      <c r="R53" s="129">
        <f t="shared" si="41"/>
        <v>26</v>
      </c>
      <c r="S53" s="129">
        <f t="shared" si="41"/>
        <v>26</v>
      </c>
      <c r="T53" s="129">
        <f t="shared" si="41"/>
        <v>26</v>
      </c>
      <c r="U53" s="129">
        <f t="shared" si="41"/>
        <v>26</v>
      </c>
      <c r="V53" s="129">
        <f t="shared" si="41"/>
        <v>26</v>
      </c>
      <c r="W53" s="129">
        <f t="shared" si="41"/>
        <v>26</v>
      </c>
      <c r="X53" s="129">
        <f t="shared" si="41"/>
        <v>26</v>
      </c>
      <c r="Y53" s="130">
        <f t="shared" si="41"/>
        <v>26</v>
      </c>
      <c r="Z53" s="135">
        <f t="shared" si="41"/>
        <v>26</v>
      </c>
      <c r="AA53" s="136">
        <f t="shared" si="41"/>
        <v>26</v>
      </c>
      <c r="AB53" s="136">
        <f t="shared" si="41"/>
        <v>26</v>
      </c>
      <c r="AC53" s="136">
        <f t="shared" si="41"/>
        <v>26</v>
      </c>
      <c r="AD53" s="137">
        <f t="shared" si="41"/>
        <v>26</v>
      </c>
      <c r="AE53" s="138">
        <f t="shared" si="41"/>
        <v>26</v>
      </c>
      <c r="AF53" s="139">
        <f t="shared" si="41"/>
        <v>26</v>
      </c>
      <c r="AG53" s="140">
        <f t="shared" si="41"/>
        <v>26</v>
      </c>
      <c r="AH53" s="141">
        <f t="shared" si="41"/>
        <v>26</v>
      </c>
      <c r="AI53" s="136">
        <f t="shared" si="41"/>
        <v>26</v>
      </c>
      <c r="AJ53" s="136">
        <f t="shared" si="41"/>
        <v>26</v>
      </c>
      <c r="AK53" s="142">
        <f t="shared" si="41"/>
        <v>26</v>
      </c>
    </row>
    <row r="54" spans="1:37" ht="14.5" customHeight="1">
      <c r="A54" s="73"/>
      <c r="B54" s="143"/>
      <c r="C54" s="143"/>
      <c r="D54" s="143"/>
      <c r="E54" s="144"/>
      <c r="F54" s="145"/>
      <c r="G54" s="143"/>
      <c r="H54" s="143"/>
      <c r="I54" s="143"/>
      <c r="J54" s="144"/>
      <c r="K54" s="145"/>
      <c r="L54" s="143"/>
      <c r="M54" s="143"/>
      <c r="N54" s="143"/>
      <c r="O54" s="146"/>
      <c r="P54" s="147"/>
      <c r="Q54" s="148"/>
      <c r="R54" s="143"/>
      <c r="S54" s="143"/>
      <c r="T54" s="143"/>
      <c r="U54" s="143"/>
      <c r="V54" s="143"/>
      <c r="W54" s="143"/>
      <c r="X54" s="143"/>
      <c r="Y54" s="144"/>
      <c r="Z54" s="149"/>
      <c r="AA54" s="150"/>
      <c r="AB54" s="150"/>
      <c r="AC54" s="150"/>
      <c r="AD54" s="151"/>
      <c r="AE54" s="152"/>
      <c r="AF54" s="153"/>
      <c r="AG54" s="154"/>
      <c r="AH54" s="155"/>
      <c r="AI54" s="150"/>
      <c r="AJ54" s="150"/>
      <c r="AK54" s="156"/>
    </row>
    <row r="55" spans="1:37" ht="14.5" customHeight="1">
      <c r="A55" s="71" t="s">
        <v>34</v>
      </c>
      <c r="B55" s="143"/>
      <c r="C55" s="143"/>
      <c r="D55" s="143"/>
      <c r="E55" s="144"/>
      <c r="F55" s="145"/>
      <c r="G55" s="143"/>
      <c r="H55" s="143"/>
      <c r="I55" s="143"/>
      <c r="J55" s="144"/>
      <c r="K55" s="145"/>
      <c r="L55" s="143"/>
      <c r="M55" s="143"/>
      <c r="N55" s="143"/>
      <c r="O55" s="146"/>
      <c r="P55" s="147"/>
      <c r="Q55" s="148"/>
      <c r="R55" s="143"/>
      <c r="S55" s="143"/>
      <c r="T55" s="143"/>
      <c r="U55" s="143"/>
      <c r="V55" s="143"/>
      <c r="W55" s="143"/>
      <c r="X55" s="143"/>
      <c r="Y55" s="144"/>
      <c r="Z55" s="149"/>
      <c r="AA55" s="150"/>
      <c r="AB55" s="150"/>
      <c r="AC55" s="150"/>
      <c r="AD55" s="151"/>
      <c r="AE55" s="152"/>
      <c r="AF55" s="153"/>
      <c r="AG55" s="154"/>
      <c r="AH55" s="155"/>
      <c r="AI55" s="150"/>
      <c r="AJ55" s="150"/>
      <c r="AK55" s="156"/>
    </row>
    <row r="56" spans="1:37" ht="14.5" customHeight="1">
      <c r="A56" s="19" t="s">
        <v>35</v>
      </c>
      <c r="B56" s="76">
        <v>-3000</v>
      </c>
      <c r="C56" s="56">
        <f t="shared" ref="C56:AK56" si="42">B56</f>
        <v>-3000</v>
      </c>
      <c r="D56" s="56">
        <f t="shared" si="42"/>
        <v>-3000</v>
      </c>
      <c r="E56" s="62">
        <f t="shared" si="42"/>
        <v>-3000</v>
      </c>
      <c r="F56" s="72">
        <f t="shared" si="42"/>
        <v>-3000</v>
      </c>
      <c r="G56" s="56">
        <f t="shared" si="42"/>
        <v>-3000</v>
      </c>
      <c r="H56" s="56">
        <f t="shared" si="42"/>
        <v>-3000</v>
      </c>
      <c r="I56" s="56">
        <f t="shared" si="42"/>
        <v>-3000</v>
      </c>
      <c r="J56" s="62">
        <f t="shared" si="42"/>
        <v>-3000</v>
      </c>
      <c r="K56" s="72">
        <f t="shared" si="42"/>
        <v>-3000</v>
      </c>
      <c r="L56" s="56">
        <f t="shared" si="42"/>
        <v>-3000</v>
      </c>
      <c r="M56" s="56">
        <f t="shared" si="42"/>
        <v>-3000</v>
      </c>
      <c r="N56" s="56">
        <f t="shared" si="42"/>
        <v>-3000</v>
      </c>
      <c r="O56" s="59">
        <f t="shared" si="42"/>
        <v>-3000</v>
      </c>
      <c r="P56" s="60">
        <f t="shared" si="42"/>
        <v>-3000</v>
      </c>
      <c r="Q56" s="61">
        <f t="shared" si="42"/>
        <v>-3000</v>
      </c>
      <c r="R56" s="56">
        <f t="shared" si="42"/>
        <v>-3000</v>
      </c>
      <c r="S56" s="56">
        <f t="shared" si="42"/>
        <v>-3000</v>
      </c>
      <c r="T56" s="56">
        <f t="shared" si="42"/>
        <v>-3000</v>
      </c>
      <c r="U56" s="56">
        <f t="shared" si="42"/>
        <v>-3000</v>
      </c>
      <c r="V56" s="56">
        <f t="shared" si="42"/>
        <v>-3000</v>
      </c>
      <c r="W56" s="56">
        <f t="shared" si="42"/>
        <v>-3000</v>
      </c>
      <c r="X56" s="56">
        <f t="shared" si="42"/>
        <v>-3000</v>
      </c>
      <c r="Y56" s="62">
        <f t="shared" si="42"/>
        <v>-3000</v>
      </c>
      <c r="Z56" s="63">
        <f t="shared" si="42"/>
        <v>-3000</v>
      </c>
      <c r="AA56" s="64">
        <f t="shared" si="42"/>
        <v>-3000</v>
      </c>
      <c r="AB56" s="64">
        <f t="shared" si="42"/>
        <v>-3000</v>
      </c>
      <c r="AC56" s="64">
        <f t="shared" si="42"/>
        <v>-3000</v>
      </c>
      <c r="AD56" s="65">
        <f t="shared" si="42"/>
        <v>-3000</v>
      </c>
      <c r="AE56" s="77">
        <f t="shared" si="42"/>
        <v>-3000</v>
      </c>
      <c r="AF56" s="67">
        <f t="shared" si="42"/>
        <v>-3000</v>
      </c>
      <c r="AG56" s="68">
        <f t="shared" si="42"/>
        <v>-3000</v>
      </c>
      <c r="AH56" s="69">
        <f t="shared" si="42"/>
        <v>-3000</v>
      </c>
      <c r="AI56" s="64">
        <f t="shared" si="42"/>
        <v>-3000</v>
      </c>
      <c r="AJ56" s="64">
        <f t="shared" si="42"/>
        <v>-3000</v>
      </c>
      <c r="AK56" s="70">
        <f t="shared" si="42"/>
        <v>-3000</v>
      </c>
    </row>
    <row r="57" spans="1:37" ht="14.5" customHeight="1">
      <c r="A57" s="19" t="s">
        <v>36</v>
      </c>
      <c r="B57" s="56">
        <v>0</v>
      </c>
      <c r="C57" s="56">
        <f t="shared" ref="C57:AK57" si="43">B57</f>
        <v>0</v>
      </c>
      <c r="D57" s="56">
        <f t="shared" si="43"/>
        <v>0</v>
      </c>
      <c r="E57" s="62">
        <f t="shared" si="43"/>
        <v>0</v>
      </c>
      <c r="F57" s="72">
        <f t="shared" si="43"/>
        <v>0</v>
      </c>
      <c r="G57" s="56">
        <f t="shared" si="43"/>
        <v>0</v>
      </c>
      <c r="H57" s="56">
        <f t="shared" si="43"/>
        <v>0</v>
      </c>
      <c r="I57" s="56">
        <f t="shared" si="43"/>
        <v>0</v>
      </c>
      <c r="J57" s="62">
        <f t="shared" si="43"/>
        <v>0</v>
      </c>
      <c r="K57" s="72">
        <f t="shared" si="43"/>
        <v>0</v>
      </c>
      <c r="L57" s="56">
        <f t="shared" si="43"/>
        <v>0</v>
      </c>
      <c r="M57" s="56">
        <f t="shared" si="43"/>
        <v>0</v>
      </c>
      <c r="N57" s="56">
        <f t="shared" si="43"/>
        <v>0</v>
      </c>
      <c r="O57" s="59">
        <f t="shared" si="43"/>
        <v>0</v>
      </c>
      <c r="P57" s="60">
        <f t="shared" si="43"/>
        <v>0</v>
      </c>
      <c r="Q57" s="61">
        <f t="shared" si="43"/>
        <v>0</v>
      </c>
      <c r="R57" s="56">
        <f t="shared" si="43"/>
        <v>0</v>
      </c>
      <c r="S57" s="56">
        <f t="shared" si="43"/>
        <v>0</v>
      </c>
      <c r="T57" s="56">
        <f t="shared" si="43"/>
        <v>0</v>
      </c>
      <c r="U57" s="56">
        <f t="shared" si="43"/>
        <v>0</v>
      </c>
      <c r="V57" s="56">
        <f t="shared" si="43"/>
        <v>0</v>
      </c>
      <c r="W57" s="56">
        <f t="shared" si="43"/>
        <v>0</v>
      </c>
      <c r="X57" s="56">
        <f t="shared" si="43"/>
        <v>0</v>
      </c>
      <c r="Y57" s="62">
        <f t="shared" si="43"/>
        <v>0</v>
      </c>
      <c r="Z57" s="63">
        <f t="shared" si="43"/>
        <v>0</v>
      </c>
      <c r="AA57" s="64">
        <f t="shared" si="43"/>
        <v>0</v>
      </c>
      <c r="AB57" s="64">
        <f t="shared" si="43"/>
        <v>0</v>
      </c>
      <c r="AC57" s="64">
        <f t="shared" si="43"/>
        <v>0</v>
      </c>
      <c r="AD57" s="65">
        <f t="shared" si="43"/>
        <v>0</v>
      </c>
      <c r="AE57" s="77">
        <f t="shared" si="43"/>
        <v>0</v>
      </c>
      <c r="AF57" s="67">
        <f t="shared" si="43"/>
        <v>0</v>
      </c>
      <c r="AG57" s="68">
        <f t="shared" si="43"/>
        <v>0</v>
      </c>
      <c r="AH57" s="69">
        <f t="shared" si="43"/>
        <v>0</v>
      </c>
      <c r="AI57" s="64">
        <f t="shared" si="43"/>
        <v>0</v>
      </c>
      <c r="AJ57" s="64">
        <f t="shared" si="43"/>
        <v>0</v>
      </c>
      <c r="AK57" s="70">
        <f t="shared" si="43"/>
        <v>0</v>
      </c>
    </row>
    <row r="58" spans="1:37" ht="14.5" customHeight="1">
      <c r="A58" s="19" t="s">
        <v>37</v>
      </c>
      <c r="B58" s="56">
        <v>0</v>
      </c>
      <c r="C58" s="56">
        <f t="shared" ref="C58:J58" si="44">B58</f>
        <v>0</v>
      </c>
      <c r="D58" s="56">
        <f t="shared" si="44"/>
        <v>0</v>
      </c>
      <c r="E58" s="62">
        <f t="shared" si="44"/>
        <v>0</v>
      </c>
      <c r="F58" s="72">
        <f t="shared" si="44"/>
        <v>0</v>
      </c>
      <c r="G58" s="56">
        <f t="shared" si="44"/>
        <v>0</v>
      </c>
      <c r="H58" s="56">
        <f t="shared" si="44"/>
        <v>0</v>
      </c>
      <c r="I58" s="56">
        <f t="shared" si="44"/>
        <v>0</v>
      </c>
      <c r="J58" s="62">
        <f t="shared" si="44"/>
        <v>0</v>
      </c>
      <c r="K58" s="72">
        <f>-1000</f>
        <v>-1000</v>
      </c>
      <c r="L58" s="56">
        <f t="shared" ref="L58:AK58" si="45">K58</f>
        <v>-1000</v>
      </c>
      <c r="M58" s="56">
        <f t="shared" si="45"/>
        <v>-1000</v>
      </c>
      <c r="N58" s="56">
        <f t="shared" si="45"/>
        <v>-1000</v>
      </c>
      <c r="O58" s="59">
        <f t="shared" si="45"/>
        <v>-1000</v>
      </c>
      <c r="P58" s="60">
        <f t="shared" si="45"/>
        <v>-1000</v>
      </c>
      <c r="Q58" s="61">
        <f t="shared" si="45"/>
        <v>-1000</v>
      </c>
      <c r="R58" s="56">
        <f t="shared" si="45"/>
        <v>-1000</v>
      </c>
      <c r="S58" s="56">
        <f t="shared" si="45"/>
        <v>-1000</v>
      </c>
      <c r="T58" s="56">
        <f t="shared" si="45"/>
        <v>-1000</v>
      </c>
      <c r="U58" s="56">
        <f t="shared" si="45"/>
        <v>-1000</v>
      </c>
      <c r="V58" s="56">
        <f t="shared" si="45"/>
        <v>-1000</v>
      </c>
      <c r="W58" s="56">
        <f t="shared" si="45"/>
        <v>-1000</v>
      </c>
      <c r="X58" s="56">
        <f t="shared" si="45"/>
        <v>-1000</v>
      </c>
      <c r="Y58" s="62">
        <f t="shared" si="45"/>
        <v>-1000</v>
      </c>
      <c r="Z58" s="63">
        <f t="shared" si="45"/>
        <v>-1000</v>
      </c>
      <c r="AA58" s="64">
        <f t="shared" si="45"/>
        <v>-1000</v>
      </c>
      <c r="AB58" s="64">
        <f t="shared" si="45"/>
        <v>-1000</v>
      </c>
      <c r="AC58" s="64">
        <f t="shared" si="45"/>
        <v>-1000</v>
      </c>
      <c r="AD58" s="65">
        <f t="shared" si="45"/>
        <v>-1000</v>
      </c>
      <c r="AE58" s="77">
        <f t="shared" si="45"/>
        <v>-1000</v>
      </c>
      <c r="AF58" s="67">
        <f t="shared" si="45"/>
        <v>-1000</v>
      </c>
      <c r="AG58" s="68">
        <f t="shared" si="45"/>
        <v>-1000</v>
      </c>
      <c r="AH58" s="69">
        <f t="shared" si="45"/>
        <v>-1000</v>
      </c>
      <c r="AI58" s="64">
        <f t="shared" si="45"/>
        <v>-1000</v>
      </c>
      <c r="AJ58" s="64">
        <f t="shared" si="45"/>
        <v>-1000</v>
      </c>
      <c r="AK58" s="70">
        <f t="shared" si="45"/>
        <v>-1000</v>
      </c>
    </row>
    <row r="59" spans="1:37" ht="14.5" customHeight="1">
      <c r="A59" s="112" t="s">
        <v>38</v>
      </c>
      <c r="B59" s="56">
        <v>-2000</v>
      </c>
      <c r="C59" s="56">
        <v>-2000</v>
      </c>
      <c r="D59" s="56">
        <v>-825</v>
      </c>
      <c r="E59" s="56">
        <f>0</f>
        <v>0</v>
      </c>
      <c r="F59" s="56"/>
      <c r="G59" s="56"/>
      <c r="H59" s="56"/>
      <c r="I59" s="56"/>
      <c r="J59" s="62"/>
      <c r="K59" s="72"/>
      <c r="L59" s="56"/>
      <c r="M59" s="56"/>
      <c r="N59" s="56"/>
      <c r="O59" s="59"/>
      <c r="P59" s="60"/>
      <c r="Q59" s="61"/>
      <c r="R59" s="56"/>
      <c r="S59" s="56"/>
      <c r="T59" s="56"/>
      <c r="U59" s="56"/>
      <c r="V59" s="56"/>
      <c r="W59" s="56"/>
      <c r="X59" s="56"/>
      <c r="Y59" s="62"/>
      <c r="Z59" s="63"/>
      <c r="AA59" s="64"/>
      <c r="AB59" s="64"/>
      <c r="AC59" s="64"/>
      <c r="AD59" s="65"/>
      <c r="AE59" s="77"/>
      <c r="AF59" s="67"/>
      <c r="AG59" s="68"/>
      <c r="AH59" s="69"/>
      <c r="AI59" s="64"/>
      <c r="AJ59" s="64"/>
      <c r="AK59" s="70"/>
    </row>
    <row r="60" spans="1:37" ht="14.5" customHeight="1">
      <c r="A60" s="73"/>
      <c r="B60" s="56"/>
      <c r="C60" s="56"/>
      <c r="D60" s="56"/>
      <c r="E60" s="62"/>
      <c r="F60" s="72"/>
      <c r="G60" s="56"/>
      <c r="H60" s="56"/>
      <c r="I60" s="56"/>
      <c r="J60" s="62"/>
      <c r="K60" s="72"/>
      <c r="L60" s="56"/>
      <c r="M60" s="56"/>
      <c r="N60" s="56"/>
      <c r="O60" s="59"/>
      <c r="P60" s="60"/>
      <c r="Q60" s="61"/>
      <c r="R60" s="56"/>
      <c r="S60" s="56"/>
      <c r="T60" s="56"/>
      <c r="U60" s="56"/>
      <c r="V60" s="56"/>
      <c r="W60" s="56"/>
      <c r="X60" s="56"/>
      <c r="Y60" s="62"/>
      <c r="Z60" s="63"/>
      <c r="AA60" s="64"/>
      <c r="AB60" s="64"/>
      <c r="AC60" s="64"/>
      <c r="AD60" s="65"/>
      <c r="AE60" s="77"/>
      <c r="AF60" s="67"/>
      <c r="AG60" s="68"/>
      <c r="AH60" s="69"/>
      <c r="AI60" s="64"/>
      <c r="AJ60" s="64"/>
      <c r="AK60" s="70"/>
    </row>
    <row r="61" spans="1:37" ht="14.5" customHeight="1">
      <c r="A61" s="79" t="s">
        <v>7</v>
      </c>
      <c r="B61" s="80">
        <f t="shared" ref="B61:AK61" si="46">SUM(B56:B59)</f>
        <v>-5000</v>
      </c>
      <c r="C61" s="80">
        <f t="shared" si="46"/>
        <v>-5000</v>
      </c>
      <c r="D61" s="80">
        <f t="shared" si="46"/>
        <v>-3825</v>
      </c>
      <c r="E61" s="81">
        <f t="shared" si="46"/>
        <v>-3000</v>
      </c>
      <c r="F61" s="82">
        <f t="shared" si="46"/>
        <v>-3000</v>
      </c>
      <c r="G61" s="80">
        <f t="shared" si="46"/>
        <v>-3000</v>
      </c>
      <c r="H61" s="80">
        <f t="shared" si="46"/>
        <v>-3000</v>
      </c>
      <c r="I61" s="80">
        <f t="shared" si="46"/>
        <v>-3000</v>
      </c>
      <c r="J61" s="81">
        <f t="shared" si="46"/>
        <v>-3000</v>
      </c>
      <c r="K61" s="82">
        <f t="shared" si="46"/>
        <v>-4000</v>
      </c>
      <c r="L61" s="80">
        <f t="shared" si="46"/>
        <v>-4000</v>
      </c>
      <c r="M61" s="80">
        <f t="shared" si="46"/>
        <v>-4000</v>
      </c>
      <c r="N61" s="80">
        <f t="shared" si="46"/>
        <v>-4000</v>
      </c>
      <c r="O61" s="83">
        <f t="shared" si="46"/>
        <v>-4000</v>
      </c>
      <c r="P61" s="84">
        <f t="shared" si="46"/>
        <v>-4000</v>
      </c>
      <c r="Q61" s="85">
        <f t="shared" si="46"/>
        <v>-4000</v>
      </c>
      <c r="R61" s="80">
        <f t="shared" si="46"/>
        <v>-4000</v>
      </c>
      <c r="S61" s="80">
        <f t="shared" si="46"/>
        <v>-4000</v>
      </c>
      <c r="T61" s="80">
        <f t="shared" si="46"/>
        <v>-4000</v>
      </c>
      <c r="U61" s="80">
        <f t="shared" si="46"/>
        <v>-4000</v>
      </c>
      <c r="V61" s="80">
        <f t="shared" si="46"/>
        <v>-4000</v>
      </c>
      <c r="W61" s="80">
        <f t="shared" si="46"/>
        <v>-4000</v>
      </c>
      <c r="X61" s="80">
        <f t="shared" si="46"/>
        <v>-4000</v>
      </c>
      <c r="Y61" s="81">
        <f t="shared" si="46"/>
        <v>-4000</v>
      </c>
      <c r="Z61" s="86">
        <f t="shared" si="46"/>
        <v>-4000</v>
      </c>
      <c r="AA61" s="87">
        <f t="shared" si="46"/>
        <v>-4000</v>
      </c>
      <c r="AB61" s="87">
        <f t="shared" si="46"/>
        <v>-4000</v>
      </c>
      <c r="AC61" s="87">
        <f t="shared" si="46"/>
        <v>-4000</v>
      </c>
      <c r="AD61" s="88">
        <f t="shared" si="46"/>
        <v>-4000</v>
      </c>
      <c r="AE61" s="89">
        <f t="shared" si="46"/>
        <v>-4000</v>
      </c>
      <c r="AF61" s="90">
        <f t="shared" si="46"/>
        <v>-4000</v>
      </c>
      <c r="AG61" s="91">
        <f t="shared" si="46"/>
        <v>-4000</v>
      </c>
      <c r="AH61" s="92">
        <f t="shared" si="46"/>
        <v>-4000</v>
      </c>
      <c r="AI61" s="87">
        <f t="shared" si="46"/>
        <v>-4000</v>
      </c>
      <c r="AJ61" s="87">
        <f t="shared" si="46"/>
        <v>-4000</v>
      </c>
      <c r="AK61" s="93">
        <f t="shared" si="46"/>
        <v>-4000</v>
      </c>
    </row>
    <row r="62" spans="1:37" ht="14.5" customHeight="1">
      <c r="A62" s="73"/>
      <c r="B62" s="56"/>
      <c r="C62" s="56"/>
      <c r="D62" s="56"/>
      <c r="E62" s="62"/>
      <c r="F62" s="72"/>
      <c r="G62" s="56"/>
      <c r="H62" s="56"/>
      <c r="I62" s="56"/>
      <c r="J62" s="62"/>
      <c r="K62" s="72"/>
      <c r="L62" s="56"/>
      <c r="M62" s="56"/>
      <c r="N62" s="56"/>
      <c r="O62" s="59"/>
      <c r="P62" s="60"/>
      <c r="Q62" s="61"/>
      <c r="R62" s="56"/>
      <c r="S62" s="56"/>
      <c r="T62" s="56"/>
      <c r="U62" s="56"/>
      <c r="V62" s="56"/>
      <c r="W62" s="56"/>
      <c r="X62" s="56"/>
      <c r="Y62" s="62"/>
      <c r="Z62" s="63"/>
      <c r="AA62" s="64"/>
      <c r="AB62" s="64"/>
      <c r="AC62" s="64"/>
      <c r="AD62" s="65"/>
      <c r="AE62" s="77"/>
      <c r="AF62" s="67"/>
      <c r="AG62" s="68"/>
      <c r="AH62" s="69"/>
      <c r="AI62" s="64"/>
      <c r="AJ62" s="64"/>
      <c r="AK62" s="70"/>
    </row>
    <row r="63" spans="1:37" ht="14.5" customHeight="1">
      <c r="A63" s="71" t="s">
        <v>6</v>
      </c>
      <c r="B63" s="56"/>
      <c r="C63" s="56"/>
      <c r="D63" s="56"/>
      <c r="E63" s="62"/>
      <c r="F63" s="72"/>
      <c r="G63" s="56"/>
      <c r="H63" s="56"/>
      <c r="I63" s="56"/>
      <c r="J63" s="62"/>
      <c r="K63" s="72"/>
      <c r="L63" s="56"/>
      <c r="M63" s="56"/>
      <c r="N63" s="56"/>
      <c r="O63" s="59"/>
      <c r="P63" s="60"/>
      <c r="Q63" s="61"/>
      <c r="R63" s="56"/>
      <c r="S63" s="56"/>
      <c r="T63" s="56"/>
      <c r="U63" s="56"/>
      <c r="V63" s="56"/>
      <c r="W63" s="56"/>
      <c r="X63" s="56"/>
      <c r="Y63" s="62"/>
      <c r="Z63" s="63"/>
      <c r="AA63" s="64"/>
      <c r="AB63" s="64"/>
      <c r="AC63" s="64"/>
      <c r="AD63" s="65"/>
      <c r="AE63" s="77"/>
      <c r="AF63" s="67"/>
      <c r="AG63" s="68"/>
      <c r="AH63" s="69"/>
      <c r="AI63" s="64"/>
      <c r="AJ63" s="64"/>
      <c r="AK63" s="70"/>
    </row>
    <row r="64" spans="1:37" ht="14.5" customHeight="1">
      <c r="A64" s="19" t="s">
        <v>39</v>
      </c>
      <c r="B64" s="56">
        <f t="shared" ref="B64:AK64" si="47">10*B53*28*-1</f>
        <v>0</v>
      </c>
      <c r="C64" s="94">
        <f t="shared" si="47"/>
        <v>0</v>
      </c>
      <c r="D64" s="94">
        <f t="shared" si="47"/>
        <v>0</v>
      </c>
      <c r="E64" s="95">
        <f t="shared" si="47"/>
        <v>0</v>
      </c>
      <c r="F64" s="72">
        <f t="shared" si="47"/>
        <v>0</v>
      </c>
      <c r="G64" s="56">
        <f t="shared" si="47"/>
        <v>0</v>
      </c>
      <c r="H64" s="94">
        <f t="shared" si="47"/>
        <v>0</v>
      </c>
      <c r="I64" s="56">
        <f t="shared" si="47"/>
        <v>0</v>
      </c>
      <c r="J64" s="95">
        <f t="shared" si="47"/>
        <v>0</v>
      </c>
      <c r="K64" s="98">
        <f t="shared" si="47"/>
        <v>-7280</v>
      </c>
      <c r="L64" s="94">
        <f t="shared" si="47"/>
        <v>-7280</v>
      </c>
      <c r="M64" s="56">
        <f t="shared" si="47"/>
        <v>-7280</v>
      </c>
      <c r="N64" s="56">
        <f t="shared" si="47"/>
        <v>-7280</v>
      </c>
      <c r="O64" s="99">
        <f t="shared" si="47"/>
        <v>-7280</v>
      </c>
      <c r="P64" s="100">
        <f t="shared" si="47"/>
        <v>-7280</v>
      </c>
      <c r="Q64" s="101">
        <f t="shared" si="47"/>
        <v>-7280</v>
      </c>
      <c r="R64" s="94">
        <f t="shared" si="47"/>
        <v>-7280</v>
      </c>
      <c r="S64" s="94">
        <f t="shared" si="47"/>
        <v>-7280</v>
      </c>
      <c r="T64" s="94">
        <f t="shared" si="47"/>
        <v>-7280</v>
      </c>
      <c r="U64" s="94">
        <f t="shared" si="47"/>
        <v>-7280</v>
      </c>
      <c r="V64" s="94">
        <f t="shared" si="47"/>
        <v>-7280</v>
      </c>
      <c r="W64" s="94">
        <f t="shared" si="47"/>
        <v>-7280</v>
      </c>
      <c r="X64" s="94">
        <f t="shared" si="47"/>
        <v>-7280</v>
      </c>
      <c r="Y64" s="95">
        <f t="shared" si="47"/>
        <v>-7280</v>
      </c>
      <c r="Z64" s="102">
        <f t="shared" si="47"/>
        <v>-7280</v>
      </c>
      <c r="AA64" s="103">
        <f t="shared" si="47"/>
        <v>-7280</v>
      </c>
      <c r="AB64" s="103">
        <f t="shared" si="47"/>
        <v>-7280</v>
      </c>
      <c r="AC64" s="103">
        <f t="shared" si="47"/>
        <v>-7280</v>
      </c>
      <c r="AD64" s="104">
        <f t="shared" si="47"/>
        <v>-7280</v>
      </c>
      <c r="AE64" s="105">
        <f t="shared" si="47"/>
        <v>-7280</v>
      </c>
      <c r="AF64" s="106">
        <f t="shared" si="47"/>
        <v>-7280</v>
      </c>
      <c r="AG64" s="107">
        <f t="shared" si="47"/>
        <v>-7280</v>
      </c>
      <c r="AH64" s="108">
        <f t="shared" si="47"/>
        <v>-7280</v>
      </c>
      <c r="AI64" s="103">
        <f t="shared" si="47"/>
        <v>-7280</v>
      </c>
      <c r="AJ64" s="103">
        <f t="shared" si="47"/>
        <v>-7280</v>
      </c>
      <c r="AK64" s="109">
        <f t="shared" si="47"/>
        <v>-7280</v>
      </c>
    </row>
    <row r="65" spans="1:37" ht="14.5" customHeight="1">
      <c r="A65" s="19" t="s">
        <v>40</v>
      </c>
      <c r="B65" s="56">
        <v>0</v>
      </c>
      <c r="C65" s="56">
        <f t="shared" ref="C65:AK65" si="48">B65</f>
        <v>0</v>
      </c>
      <c r="D65" s="56">
        <f t="shared" si="48"/>
        <v>0</v>
      </c>
      <c r="E65" s="62">
        <f t="shared" si="48"/>
        <v>0</v>
      </c>
      <c r="F65" s="72">
        <f t="shared" si="48"/>
        <v>0</v>
      </c>
      <c r="G65" s="56">
        <f t="shared" si="48"/>
        <v>0</v>
      </c>
      <c r="H65" s="56">
        <f t="shared" si="48"/>
        <v>0</v>
      </c>
      <c r="I65" s="56">
        <f t="shared" si="48"/>
        <v>0</v>
      </c>
      <c r="J65" s="62">
        <f t="shared" si="48"/>
        <v>0</v>
      </c>
      <c r="K65" s="72">
        <f t="shared" si="48"/>
        <v>0</v>
      </c>
      <c r="L65" s="56">
        <f t="shared" si="48"/>
        <v>0</v>
      </c>
      <c r="M65" s="56">
        <f t="shared" si="48"/>
        <v>0</v>
      </c>
      <c r="N65" s="56">
        <f t="shared" si="48"/>
        <v>0</v>
      </c>
      <c r="O65" s="59">
        <f t="shared" si="48"/>
        <v>0</v>
      </c>
      <c r="P65" s="60">
        <f t="shared" si="48"/>
        <v>0</v>
      </c>
      <c r="Q65" s="61">
        <f t="shared" si="48"/>
        <v>0</v>
      </c>
      <c r="R65" s="56">
        <f t="shared" si="48"/>
        <v>0</v>
      </c>
      <c r="S65" s="56">
        <f t="shared" si="48"/>
        <v>0</v>
      </c>
      <c r="T65" s="56">
        <f t="shared" si="48"/>
        <v>0</v>
      </c>
      <c r="U65" s="56">
        <f t="shared" si="48"/>
        <v>0</v>
      </c>
      <c r="V65" s="56">
        <f t="shared" si="48"/>
        <v>0</v>
      </c>
      <c r="W65" s="56">
        <f t="shared" si="48"/>
        <v>0</v>
      </c>
      <c r="X65" s="56">
        <f t="shared" si="48"/>
        <v>0</v>
      </c>
      <c r="Y65" s="62">
        <f t="shared" si="48"/>
        <v>0</v>
      </c>
      <c r="Z65" s="63">
        <f t="shared" si="48"/>
        <v>0</v>
      </c>
      <c r="AA65" s="64">
        <f t="shared" si="48"/>
        <v>0</v>
      </c>
      <c r="AB65" s="64">
        <f t="shared" si="48"/>
        <v>0</v>
      </c>
      <c r="AC65" s="64">
        <f t="shared" si="48"/>
        <v>0</v>
      </c>
      <c r="AD65" s="65">
        <f t="shared" si="48"/>
        <v>0</v>
      </c>
      <c r="AE65" s="77">
        <f t="shared" si="48"/>
        <v>0</v>
      </c>
      <c r="AF65" s="67">
        <f t="shared" si="48"/>
        <v>0</v>
      </c>
      <c r="AG65" s="68">
        <f t="shared" si="48"/>
        <v>0</v>
      </c>
      <c r="AH65" s="69">
        <f t="shared" si="48"/>
        <v>0</v>
      </c>
      <c r="AI65" s="64">
        <f t="shared" si="48"/>
        <v>0</v>
      </c>
      <c r="AJ65" s="64">
        <f t="shared" si="48"/>
        <v>0</v>
      </c>
      <c r="AK65" s="70">
        <f t="shared" si="48"/>
        <v>0</v>
      </c>
    </row>
    <row r="66" spans="1:37" ht="14.5" customHeight="1">
      <c r="A66" s="19" t="s">
        <v>41</v>
      </c>
      <c r="B66" s="56">
        <v>0</v>
      </c>
      <c r="C66" s="56"/>
      <c r="D66" s="56"/>
      <c r="E66" s="62"/>
      <c r="F66" s="72"/>
      <c r="G66" s="56"/>
      <c r="H66" s="56"/>
      <c r="I66" s="56"/>
      <c r="J66" s="62"/>
      <c r="K66" s="72"/>
      <c r="L66" s="56"/>
      <c r="M66" s="56"/>
      <c r="N66" s="56"/>
      <c r="O66" s="59"/>
      <c r="P66" s="60"/>
      <c r="Q66" s="61"/>
      <c r="R66" s="56"/>
      <c r="S66" s="56"/>
      <c r="T66" s="56"/>
      <c r="U66" s="56"/>
      <c r="V66" s="56"/>
      <c r="W66" s="56"/>
      <c r="X66" s="56"/>
      <c r="Y66" s="62"/>
      <c r="Z66" s="63"/>
      <c r="AA66" s="64"/>
      <c r="AB66" s="64"/>
      <c r="AC66" s="64"/>
      <c r="AD66" s="65"/>
      <c r="AE66" s="77"/>
      <c r="AF66" s="67"/>
      <c r="AG66" s="68"/>
      <c r="AH66" s="69"/>
      <c r="AI66" s="64"/>
      <c r="AJ66" s="64"/>
      <c r="AK66" s="70"/>
    </row>
    <row r="67" spans="1:37" ht="14.5" customHeight="1">
      <c r="A67" s="19" t="s">
        <v>42</v>
      </c>
      <c r="B67" s="56">
        <v>0</v>
      </c>
      <c r="C67" s="56">
        <f t="shared" ref="C67:AK67" si="49">B67</f>
        <v>0</v>
      </c>
      <c r="D67" s="56">
        <f t="shared" si="49"/>
        <v>0</v>
      </c>
      <c r="E67" s="62">
        <f t="shared" si="49"/>
        <v>0</v>
      </c>
      <c r="F67" s="72">
        <f t="shared" si="49"/>
        <v>0</v>
      </c>
      <c r="G67" s="56">
        <f t="shared" si="49"/>
        <v>0</v>
      </c>
      <c r="H67" s="56">
        <f t="shared" si="49"/>
        <v>0</v>
      </c>
      <c r="I67" s="56">
        <f t="shared" si="49"/>
        <v>0</v>
      </c>
      <c r="J67" s="62">
        <f t="shared" si="49"/>
        <v>0</v>
      </c>
      <c r="K67" s="72">
        <f t="shared" si="49"/>
        <v>0</v>
      </c>
      <c r="L67" s="56">
        <f t="shared" si="49"/>
        <v>0</v>
      </c>
      <c r="M67" s="56">
        <f t="shared" si="49"/>
        <v>0</v>
      </c>
      <c r="N67" s="56">
        <f t="shared" si="49"/>
        <v>0</v>
      </c>
      <c r="O67" s="59">
        <f t="shared" si="49"/>
        <v>0</v>
      </c>
      <c r="P67" s="60">
        <f t="shared" si="49"/>
        <v>0</v>
      </c>
      <c r="Q67" s="61">
        <f t="shared" si="49"/>
        <v>0</v>
      </c>
      <c r="R67" s="56">
        <f t="shared" si="49"/>
        <v>0</v>
      </c>
      <c r="S67" s="56">
        <f t="shared" si="49"/>
        <v>0</v>
      </c>
      <c r="T67" s="56">
        <f t="shared" si="49"/>
        <v>0</v>
      </c>
      <c r="U67" s="56">
        <f t="shared" si="49"/>
        <v>0</v>
      </c>
      <c r="V67" s="56">
        <f t="shared" si="49"/>
        <v>0</v>
      </c>
      <c r="W67" s="56">
        <f t="shared" si="49"/>
        <v>0</v>
      </c>
      <c r="X67" s="56">
        <f t="shared" si="49"/>
        <v>0</v>
      </c>
      <c r="Y67" s="62">
        <f t="shared" si="49"/>
        <v>0</v>
      </c>
      <c r="Z67" s="63">
        <f t="shared" si="49"/>
        <v>0</v>
      </c>
      <c r="AA67" s="64">
        <f t="shared" si="49"/>
        <v>0</v>
      </c>
      <c r="AB67" s="64">
        <f t="shared" si="49"/>
        <v>0</v>
      </c>
      <c r="AC67" s="64">
        <f t="shared" si="49"/>
        <v>0</v>
      </c>
      <c r="AD67" s="65">
        <f t="shared" si="49"/>
        <v>0</v>
      </c>
      <c r="AE67" s="77">
        <f t="shared" si="49"/>
        <v>0</v>
      </c>
      <c r="AF67" s="67">
        <f t="shared" si="49"/>
        <v>0</v>
      </c>
      <c r="AG67" s="68">
        <f t="shared" si="49"/>
        <v>0</v>
      </c>
      <c r="AH67" s="69">
        <f t="shared" si="49"/>
        <v>0</v>
      </c>
      <c r="AI67" s="64">
        <f t="shared" si="49"/>
        <v>0</v>
      </c>
      <c r="AJ67" s="64">
        <f t="shared" si="49"/>
        <v>0</v>
      </c>
      <c r="AK67" s="70">
        <f t="shared" si="49"/>
        <v>0</v>
      </c>
    </row>
    <row r="68" spans="1:37" ht="11.75" customHeight="1">
      <c r="A68" s="157"/>
      <c r="B68" s="158"/>
      <c r="C68" s="159"/>
      <c r="D68" s="159"/>
      <c r="E68" s="159"/>
      <c r="F68" s="158"/>
      <c r="G68" s="158"/>
      <c r="H68" s="159"/>
      <c r="I68" s="158"/>
      <c r="J68" s="159"/>
      <c r="K68" s="159"/>
      <c r="L68" s="159"/>
      <c r="M68" s="158"/>
      <c r="N68" s="158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1"/>
    </row>
    <row r="69" spans="1:37" ht="11.75" customHeight="1">
      <c r="A69" s="162"/>
      <c r="B69" s="163"/>
      <c r="C69" s="164"/>
      <c r="D69" s="164"/>
      <c r="E69" s="164"/>
      <c r="F69" s="163"/>
      <c r="G69" s="163"/>
      <c r="H69" s="164"/>
      <c r="I69" s="163"/>
      <c r="J69" s="164"/>
      <c r="K69" s="164"/>
      <c r="L69" s="164"/>
      <c r="M69" s="163"/>
      <c r="N69" s="163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1"/>
    </row>
    <row r="70" spans="1:37" ht="14.5" customHeight="1">
      <c r="A70" s="73"/>
      <c r="B70" s="56"/>
      <c r="C70" s="56"/>
      <c r="D70" s="56"/>
      <c r="E70" s="62"/>
      <c r="F70" s="72"/>
      <c r="G70" s="56"/>
      <c r="H70" s="56"/>
      <c r="I70" s="56"/>
      <c r="J70" s="62"/>
      <c r="K70" s="72"/>
      <c r="L70" s="56"/>
      <c r="M70" s="56"/>
      <c r="N70" s="56"/>
      <c r="O70" s="59"/>
      <c r="P70" s="60"/>
      <c r="Q70" s="61"/>
      <c r="R70" s="56"/>
      <c r="S70" s="56"/>
      <c r="T70" s="56"/>
      <c r="U70" s="56"/>
      <c r="V70" s="56"/>
      <c r="W70" s="56"/>
      <c r="X70" s="56"/>
      <c r="Y70" s="62"/>
      <c r="Z70" s="63"/>
      <c r="AA70" s="64"/>
      <c r="AB70" s="64"/>
      <c r="AC70" s="64"/>
      <c r="AD70" s="65"/>
      <c r="AE70" s="77"/>
      <c r="AF70" s="67"/>
      <c r="AG70" s="68"/>
      <c r="AH70" s="69"/>
      <c r="AI70" s="64"/>
      <c r="AJ70" s="64"/>
      <c r="AK70" s="70"/>
    </row>
    <row r="71" spans="1:37" ht="14.5" customHeight="1">
      <c r="A71" s="79" t="s">
        <v>7</v>
      </c>
      <c r="B71" s="80">
        <f t="shared" ref="B71:AK71" si="50">SUM(B64:B68)</f>
        <v>0</v>
      </c>
      <c r="C71" s="80">
        <f t="shared" si="50"/>
        <v>0</v>
      </c>
      <c r="D71" s="80">
        <f t="shared" si="50"/>
        <v>0</v>
      </c>
      <c r="E71" s="81">
        <f t="shared" si="50"/>
        <v>0</v>
      </c>
      <c r="F71" s="82">
        <f t="shared" si="50"/>
        <v>0</v>
      </c>
      <c r="G71" s="80">
        <f t="shared" si="50"/>
        <v>0</v>
      </c>
      <c r="H71" s="80">
        <f t="shared" si="50"/>
        <v>0</v>
      </c>
      <c r="I71" s="80">
        <f t="shared" si="50"/>
        <v>0</v>
      </c>
      <c r="J71" s="81">
        <f t="shared" si="50"/>
        <v>0</v>
      </c>
      <c r="K71" s="82">
        <f t="shared" si="50"/>
        <v>-7280</v>
      </c>
      <c r="L71" s="80">
        <f t="shared" si="50"/>
        <v>-7280</v>
      </c>
      <c r="M71" s="80">
        <f t="shared" si="50"/>
        <v>-7280</v>
      </c>
      <c r="N71" s="80">
        <f t="shared" si="50"/>
        <v>-7280</v>
      </c>
      <c r="O71" s="83">
        <f t="shared" si="50"/>
        <v>-7280</v>
      </c>
      <c r="P71" s="84">
        <f t="shared" si="50"/>
        <v>-7280</v>
      </c>
      <c r="Q71" s="85">
        <f t="shared" si="50"/>
        <v>-7280</v>
      </c>
      <c r="R71" s="80">
        <f t="shared" si="50"/>
        <v>-7280</v>
      </c>
      <c r="S71" s="80">
        <f t="shared" si="50"/>
        <v>-7280</v>
      </c>
      <c r="T71" s="80">
        <f t="shared" si="50"/>
        <v>-7280</v>
      </c>
      <c r="U71" s="80">
        <f t="shared" si="50"/>
        <v>-7280</v>
      </c>
      <c r="V71" s="80">
        <f t="shared" si="50"/>
        <v>-7280</v>
      </c>
      <c r="W71" s="80">
        <f t="shared" si="50"/>
        <v>-7280</v>
      </c>
      <c r="X71" s="80">
        <f t="shared" si="50"/>
        <v>-7280</v>
      </c>
      <c r="Y71" s="81">
        <f t="shared" si="50"/>
        <v>-7280</v>
      </c>
      <c r="Z71" s="86">
        <f t="shared" si="50"/>
        <v>-7280</v>
      </c>
      <c r="AA71" s="87">
        <f t="shared" si="50"/>
        <v>-7280</v>
      </c>
      <c r="AB71" s="87">
        <f t="shared" si="50"/>
        <v>-7280</v>
      </c>
      <c r="AC71" s="87">
        <f t="shared" si="50"/>
        <v>-7280</v>
      </c>
      <c r="AD71" s="88">
        <f t="shared" si="50"/>
        <v>-7280</v>
      </c>
      <c r="AE71" s="89">
        <f t="shared" si="50"/>
        <v>-7280</v>
      </c>
      <c r="AF71" s="90">
        <f t="shared" si="50"/>
        <v>-7280</v>
      </c>
      <c r="AG71" s="91">
        <f t="shared" si="50"/>
        <v>-7280</v>
      </c>
      <c r="AH71" s="92">
        <f t="shared" si="50"/>
        <v>-7280</v>
      </c>
      <c r="AI71" s="87">
        <f t="shared" si="50"/>
        <v>-7280</v>
      </c>
      <c r="AJ71" s="87">
        <f t="shared" si="50"/>
        <v>-7280</v>
      </c>
      <c r="AK71" s="93">
        <f t="shared" si="50"/>
        <v>-7280</v>
      </c>
    </row>
    <row r="72" spans="1:37" ht="14.5" customHeight="1">
      <c r="A72" s="73"/>
      <c r="B72" s="56"/>
      <c r="C72" s="56"/>
      <c r="D72" s="56"/>
      <c r="E72" s="62"/>
      <c r="F72" s="72"/>
      <c r="G72" s="56"/>
      <c r="H72" s="56"/>
      <c r="I72" s="56"/>
      <c r="J72" s="62"/>
      <c r="K72" s="72"/>
      <c r="L72" s="56"/>
      <c r="M72" s="56"/>
      <c r="N72" s="56"/>
      <c r="O72" s="59"/>
      <c r="P72" s="60"/>
      <c r="Q72" s="61"/>
      <c r="R72" s="56"/>
      <c r="S72" s="56"/>
      <c r="T72" s="56"/>
      <c r="U72" s="56"/>
      <c r="V72" s="56"/>
      <c r="W72" s="56"/>
      <c r="X72" s="56"/>
      <c r="Y72" s="62"/>
      <c r="Z72" s="63"/>
      <c r="AA72" s="64"/>
      <c r="AB72" s="64"/>
      <c r="AC72" s="64"/>
      <c r="AD72" s="65"/>
      <c r="AE72" s="77"/>
      <c r="AF72" s="67"/>
      <c r="AG72" s="68"/>
      <c r="AH72" s="69"/>
      <c r="AI72" s="64"/>
      <c r="AJ72" s="64"/>
      <c r="AK72" s="70"/>
    </row>
    <row r="73" spans="1:37" ht="14.5" customHeight="1">
      <c r="A73" s="73"/>
      <c r="B73" s="56"/>
      <c r="C73" s="56"/>
      <c r="D73" s="56"/>
      <c r="E73" s="62"/>
      <c r="F73" s="72"/>
      <c r="G73" s="56"/>
      <c r="H73" s="56"/>
      <c r="I73" s="56"/>
      <c r="J73" s="62"/>
      <c r="K73" s="72"/>
      <c r="L73" s="56"/>
      <c r="M73" s="56"/>
      <c r="N73" s="56"/>
      <c r="O73" s="59"/>
      <c r="P73" s="60"/>
      <c r="Q73" s="61"/>
      <c r="R73" s="56"/>
      <c r="S73" s="56"/>
      <c r="T73" s="56"/>
      <c r="U73" s="56"/>
      <c r="V73" s="56"/>
      <c r="W73" s="56"/>
      <c r="X73" s="56"/>
      <c r="Y73" s="62"/>
      <c r="Z73" s="63"/>
      <c r="AA73" s="64"/>
      <c r="AB73" s="64"/>
      <c r="AC73" s="64"/>
      <c r="AD73" s="65"/>
      <c r="AE73" s="77"/>
      <c r="AF73" s="67"/>
      <c r="AG73" s="68"/>
      <c r="AH73" s="69"/>
      <c r="AI73" s="64"/>
      <c r="AJ73" s="64"/>
      <c r="AK73" s="70"/>
    </row>
    <row r="74" spans="1:37" ht="14.5" customHeight="1">
      <c r="A74" s="71" t="s">
        <v>43</v>
      </c>
      <c r="B74" s="56"/>
      <c r="C74" s="56"/>
      <c r="D74" s="56"/>
      <c r="E74" s="62"/>
      <c r="F74" s="72"/>
      <c r="G74" s="56"/>
      <c r="H74" s="56"/>
      <c r="I74" s="56"/>
      <c r="J74" s="62"/>
      <c r="K74" s="72"/>
      <c r="L74" s="56"/>
      <c r="M74" s="56"/>
      <c r="N74" s="56"/>
      <c r="O74" s="59"/>
      <c r="P74" s="60"/>
      <c r="Q74" s="61"/>
      <c r="R74" s="56"/>
      <c r="S74" s="56"/>
      <c r="T74" s="56"/>
      <c r="U74" s="56"/>
      <c r="V74" s="56"/>
      <c r="W74" s="56"/>
      <c r="X74" s="56"/>
      <c r="Y74" s="62"/>
      <c r="Z74" s="63"/>
      <c r="AA74" s="64"/>
      <c r="AB74" s="64"/>
      <c r="AC74" s="64"/>
      <c r="AD74" s="65"/>
      <c r="AE74" s="77"/>
      <c r="AF74" s="67"/>
      <c r="AG74" s="68"/>
      <c r="AH74" s="69"/>
      <c r="AI74" s="64"/>
      <c r="AJ74" s="64"/>
      <c r="AK74" s="70"/>
    </row>
    <row r="75" spans="1:37" ht="14.5" customHeight="1">
      <c r="A75" s="165" t="s">
        <v>44</v>
      </c>
      <c r="B75" s="80">
        <v>-1000</v>
      </c>
      <c r="C75" s="80">
        <v>-1000</v>
      </c>
      <c r="D75" s="80">
        <f>C75</f>
        <v>-1000</v>
      </c>
      <c r="E75" s="81">
        <f>D75</f>
        <v>-1000</v>
      </c>
      <c r="F75" s="82">
        <f>-10000</f>
        <v>-10000</v>
      </c>
      <c r="G75" s="80">
        <f>F75</f>
        <v>-10000</v>
      </c>
      <c r="H75" s="80">
        <f>G75</f>
        <v>-10000</v>
      </c>
      <c r="I75" s="80">
        <f>H75</f>
        <v>-10000</v>
      </c>
      <c r="J75" s="81">
        <f>I75</f>
        <v>-10000</v>
      </c>
      <c r="K75" s="82">
        <f>-100000</f>
        <v>-100000</v>
      </c>
      <c r="L75" s="80">
        <f t="shared" ref="L75:AK75" si="51">K75</f>
        <v>-100000</v>
      </c>
      <c r="M75" s="80">
        <f t="shared" si="51"/>
        <v>-100000</v>
      </c>
      <c r="N75" s="80">
        <f t="shared" si="51"/>
        <v>-100000</v>
      </c>
      <c r="O75" s="83">
        <f t="shared" si="51"/>
        <v>-100000</v>
      </c>
      <c r="P75" s="84">
        <f t="shared" si="51"/>
        <v>-100000</v>
      </c>
      <c r="Q75" s="85">
        <f t="shared" si="51"/>
        <v>-100000</v>
      </c>
      <c r="R75" s="80">
        <f t="shared" si="51"/>
        <v>-100000</v>
      </c>
      <c r="S75" s="80">
        <f t="shared" si="51"/>
        <v>-100000</v>
      </c>
      <c r="T75" s="80">
        <f t="shared" si="51"/>
        <v>-100000</v>
      </c>
      <c r="U75" s="80">
        <f t="shared" si="51"/>
        <v>-100000</v>
      </c>
      <c r="V75" s="80">
        <f t="shared" si="51"/>
        <v>-100000</v>
      </c>
      <c r="W75" s="80">
        <f t="shared" si="51"/>
        <v>-100000</v>
      </c>
      <c r="X75" s="80">
        <f t="shared" si="51"/>
        <v>-100000</v>
      </c>
      <c r="Y75" s="81">
        <f t="shared" si="51"/>
        <v>-100000</v>
      </c>
      <c r="Z75" s="86">
        <f t="shared" si="51"/>
        <v>-100000</v>
      </c>
      <c r="AA75" s="87">
        <f t="shared" si="51"/>
        <v>-100000</v>
      </c>
      <c r="AB75" s="87">
        <f t="shared" si="51"/>
        <v>-100000</v>
      </c>
      <c r="AC75" s="87">
        <f t="shared" si="51"/>
        <v>-100000</v>
      </c>
      <c r="AD75" s="88">
        <f t="shared" si="51"/>
        <v>-100000</v>
      </c>
      <c r="AE75" s="89">
        <f t="shared" si="51"/>
        <v>-100000</v>
      </c>
      <c r="AF75" s="90">
        <f t="shared" si="51"/>
        <v>-100000</v>
      </c>
      <c r="AG75" s="91">
        <f t="shared" si="51"/>
        <v>-100000</v>
      </c>
      <c r="AH75" s="92">
        <f t="shared" si="51"/>
        <v>-100000</v>
      </c>
      <c r="AI75" s="87">
        <f t="shared" si="51"/>
        <v>-100000</v>
      </c>
      <c r="AJ75" s="87">
        <f t="shared" si="51"/>
        <v>-100000</v>
      </c>
      <c r="AK75" s="93">
        <f t="shared" si="51"/>
        <v>-100000</v>
      </c>
    </row>
    <row r="76" spans="1:37" ht="14.5" customHeight="1">
      <c r="A76" s="73"/>
      <c r="B76" s="56"/>
      <c r="C76" s="56"/>
      <c r="D76" s="56"/>
      <c r="E76" s="62"/>
      <c r="F76" s="72"/>
      <c r="G76" s="56"/>
      <c r="H76" s="56"/>
      <c r="I76" s="56"/>
      <c r="J76" s="62"/>
      <c r="K76" s="72"/>
      <c r="L76" s="56"/>
      <c r="M76" s="56"/>
      <c r="N76" s="56"/>
      <c r="O76" s="59"/>
      <c r="P76" s="60"/>
      <c r="Q76" s="61"/>
      <c r="R76" s="56"/>
      <c r="S76" s="56"/>
      <c r="T76" s="56"/>
      <c r="U76" s="56"/>
      <c r="V76" s="56"/>
      <c r="W76" s="56"/>
      <c r="X76" s="56"/>
      <c r="Y76" s="62"/>
      <c r="Z76" s="63"/>
      <c r="AA76" s="64"/>
      <c r="AB76" s="64"/>
      <c r="AC76" s="64"/>
      <c r="AD76" s="65"/>
      <c r="AE76" s="77"/>
      <c r="AF76" s="67"/>
      <c r="AG76" s="68"/>
      <c r="AH76" s="69"/>
      <c r="AI76" s="64"/>
      <c r="AJ76" s="64"/>
      <c r="AK76" s="70"/>
    </row>
    <row r="77" spans="1:37" ht="14.5" customHeight="1">
      <c r="A77" s="73"/>
      <c r="B77" s="56"/>
      <c r="C77" s="56"/>
      <c r="D77" s="56"/>
      <c r="E77" s="62"/>
      <c r="F77" s="72"/>
      <c r="G77" s="56"/>
      <c r="H77" s="56"/>
      <c r="I77" s="56"/>
      <c r="J77" s="62"/>
      <c r="K77" s="72"/>
      <c r="L77" s="56"/>
      <c r="M77" s="56"/>
      <c r="N77" s="56"/>
      <c r="O77" s="59"/>
      <c r="P77" s="60"/>
      <c r="Q77" s="61"/>
      <c r="R77" s="56"/>
      <c r="S77" s="56"/>
      <c r="T77" s="56"/>
      <c r="U77" s="56"/>
      <c r="V77" s="56"/>
      <c r="W77" s="56"/>
      <c r="X77" s="56"/>
      <c r="Y77" s="62"/>
      <c r="Z77" s="63"/>
      <c r="AA77" s="64"/>
      <c r="AB77" s="64"/>
      <c r="AC77" s="64"/>
      <c r="AD77" s="65"/>
      <c r="AE77" s="77"/>
      <c r="AF77" s="67"/>
      <c r="AG77" s="68"/>
      <c r="AH77" s="69"/>
      <c r="AI77" s="64"/>
      <c r="AJ77" s="64"/>
      <c r="AK77" s="70"/>
    </row>
    <row r="78" spans="1:37" ht="14.5" customHeight="1">
      <c r="A78" s="166" t="s">
        <v>45</v>
      </c>
      <c r="B78" s="167">
        <f t="shared" ref="B78:AK78" si="52">B11+B51+B61+B71+B75</f>
        <v>-17550</v>
      </c>
      <c r="C78" s="167">
        <f t="shared" si="52"/>
        <v>-21550</v>
      </c>
      <c r="D78" s="167">
        <f t="shared" si="52"/>
        <v>-20375</v>
      </c>
      <c r="E78" s="168">
        <f t="shared" si="52"/>
        <v>-19550</v>
      </c>
      <c r="F78" s="169">
        <f t="shared" si="52"/>
        <v>-54550</v>
      </c>
      <c r="G78" s="167">
        <f t="shared" si="52"/>
        <v>-54550</v>
      </c>
      <c r="H78" s="167">
        <f t="shared" si="52"/>
        <v>-54550</v>
      </c>
      <c r="I78" s="167">
        <f t="shared" si="52"/>
        <v>-54550</v>
      </c>
      <c r="J78" s="168">
        <f t="shared" si="52"/>
        <v>-54550</v>
      </c>
      <c r="K78" s="169">
        <f t="shared" si="52"/>
        <v>-249780</v>
      </c>
      <c r="L78" s="167">
        <f t="shared" si="52"/>
        <v>-249780</v>
      </c>
      <c r="M78" s="167">
        <f t="shared" si="52"/>
        <v>-249780</v>
      </c>
      <c r="N78" s="167">
        <f t="shared" si="52"/>
        <v>-249780</v>
      </c>
      <c r="O78" s="170">
        <f t="shared" si="52"/>
        <v>-249780</v>
      </c>
      <c r="P78" s="171">
        <f t="shared" si="52"/>
        <v>-249780</v>
      </c>
      <c r="Q78" s="172">
        <f t="shared" si="52"/>
        <v>-249780</v>
      </c>
      <c r="R78" s="167">
        <f t="shared" si="52"/>
        <v>-249780</v>
      </c>
      <c r="S78" s="167">
        <f t="shared" si="52"/>
        <v>-249780</v>
      </c>
      <c r="T78" s="167">
        <f t="shared" si="52"/>
        <v>-249780</v>
      </c>
      <c r="U78" s="167">
        <f t="shared" si="52"/>
        <v>-249780</v>
      </c>
      <c r="V78" s="167">
        <f t="shared" si="52"/>
        <v>-249780</v>
      </c>
      <c r="W78" s="167">
        <f t="shared" si="52"/>
        <v>-249780</v>
      </c>
      <c r="X78" s="167">
        <f t="shared" si="52"/>
        <v>-249780</v>
      </c>
      <c r="Y78" s="168">
        <f t="shared" si="52"/>
        <v>-249780</v>
      </c>
      <c r="Z78" s="173">
        <f t="shared" si="52"/>
        <v>-249780</v>
      </c>
      <c r="AA78" s="174">
        <f t="shared" si="52"/>
        <v>-249780</v>
      </c>
      <c r="AB78" s="174">
        <f t="shared" si="52"/>
        <v>-249780</v>
      </c>
      <c r="AC78" s="174">
        <f t="shared" si="52"/>
        <v>-249780</v>
      </c>
      <c r="AD78" s="175">
        <f t="shared" si="52"/>
        <v>-249780</v>
      </c>
      <c r="AE78" s="176">
        <f t="shared" si="52"/>
        <v>-249780</v>
      </c>
      <c r="AF78" s="177">
        <f t="shared" si="52"/>
        <v>-249780</v>
      </c>
      <c r="AG78" s="178">
        <f t="shared" si="52"/>
        <v>-249780</v>
      </c>
      <c r="AH78" s="179">
        <f t="shared" si="52"/>
        <v>-249780</v>
      </c>
      <c r="AI78" s="174">
        <f t="shared" si="52"/>
        <v>-249780</v>
      </c>
      <c r="AJ78" s="174">
        <f t="shared" si="52"/>
        <v>-249780</v>
      </c>
      <c r="AK78" s="180">
        <f t="shared" si="52"/>
        <v>-249780</v>
      </c>
    </row>
    <row r="79" spans="1:37" ht="14.5" customHeight="1">
      <c r="A79" s="73"/>
      <c r="B79" s="143"/>
      <c r="C79" s="143"/>
      <c r="D79" s="143"/>
      <c r="E79" s="144"/>
      <c r="F79" s="145"/>
      <c r="G79" s="143"/>
      <c r="H79" s="143"/>
      <c r="I79" s="143"/>
      <c r="J79" s="144"/>
      <c r="K79" s="145"/>
      <c r="L79" s="143"/>
      <c r="M79" s="143"/>
      <c r="N79" s="143"/>
      <c r="O79" s="146"/>
      <c r="P79" s="147"/>
      <c r="Q79" s="148"/>
      <c r="R79" s="143"/>
      <c r="S79" s="143"/>
      <c r="T79" s="143"/>
      <c r="U79" s="143"/>
      <c r="V79" s="143"/>
      <c r="W79" s="143"/>
      <c r="X79" s="143"/>
      <c r="Y79" s="144"/>
      <c r="Z79" s="149"/>
      <c r="AA79" s="150"/>
      <c r="AB79" s="150"/>
      <c r="AC79" s="150"/>
      <c r="AD79" s="151"/>
      <c r="AE79" s="152"/>
      <c r="AF79" s="153"/>
      <c r="AG79" s="154"/>
      <c r="AH79" s="155"/>
      <c r="AI79" s="150"/>
      <c r="AJ79" s="150"/>
      <c r="AK79" s="156"/>
    </row>
    <row r="80" spans="1:37" ht="14.5" customHeight="1">
      <c r="A80" s="181" t="s">
        <v>46</v>
      </c>
      <c r="B80" s="143"/>
      <c r="C80" s="182"/>
      <c r="D80" s="143"/>
      <c r="E80" s="144"/>
      <c r="F80" s="145"/>
      <c r="G80" s="143"/>
      <c r="H80" s="143"/>
      <c r="I80" s="143"/>
      <c r="J80" s="144"/>
      <c r="K80" s="145"/>
      <c r="L80" s="143"/>
      <c r="M80" s="143"/>
      <c r="N80" s="143"/>
      <c r="O80" s="146"/>
      <c r="P80" s="147"/>
      <c r="Q80" s="148"/>
      <c r="R80" s="143"/>
      <c r="S80" s="143"/>
      <c r="T80" s="143"/>
      <c r="U80" s="143"/>
      <c r="V80" s="143"/>
      <c r="W80" s="143"/>
      <c r="X80" s="143"/>
      <c r="Y80" s="144"/>
      <c r="Z80" s="149"/>
      <c r="AA80" s="150"/>
      <c r="AB80" s="150"/>
      <c r="AC80" s="150"/>
      <c r="AD80" s="151"/>
      <c r="AE80" s="152"/>
      <c r="AF80" s="153"/>
      <c r="AG80" s="154"/>
      <c r="AH80" s="155"/>
      <c r="AI80" s="150"/>
      <c r="AJ80" s="150"/>
      <c r="AK80" s="156"/>
    </row>
    <row r="81" spans="1:37" ht="14.5" customHeight="1">
      <c r="A81" s="112" t="s">
        <v>47</v>
      </c>
      <c r="B81" s="129">
        <v>20</v>
      </c>
      <c r="C81" s="129">
        <f t="shared" ref="C81:AK81" si="53">(C75*$B$108*-1)+($B$112*B81)</f>
        <v>520</v>
      </c>
      <c r="D81" s="129">
        <f t="shared" si="53"/>
        <v>1020</v>
      </c>
      <c r="E81" s="130">
        <f t="shared" si="53"/>
        <v>1520</v>
      </c>
      <c r="F81" s="131">
        <f t="shared" si="53"/>
        <v>6520</v>
      </c>
      <c r="G81" s="129">
        <f t="shared" si="53"/>
        <v>11520</v>
      </c>
      <c r="H81" s="129">
        <f t="shared" si="53"/>
        <v>16520</v>
      </c>
      <c r="I81" s="129">
        <f t="shared" si="53"/>
        <v>21520</v>
      </c>
      <c r="J81" s="130">
        <f t="shared" si="53"/>
        <v>26520</v>
      </c>
      <c r="K81" s="131">
        <f t="shared" si="53"/>
        <v>76520</v>
      </c>
      <c r="L81" s="129">
        <f t="shared" si="53"/>
        <v>126520</v>
      </c>
      <c r="M81" s="129">
        <f t="shared" si="53"/>
        <v>176520</v>
      </c>
      <c r="N81" s="129">
        <f t="shared" si="53"/>
        <v>226520</v>
      </c>
      <c r="O81" s="132">
        <f t="shared" si="53"/>
        <v>276520</v>
      </c>
      <c r="P81" s="133">
        <f t="shared" si="53"/>
        <v>326520</v>
      </c>
      <c r="Q81" s="134">
        <f t="shared" si="53"/>
        <v>376520</v>
      </c>
      <c r="R81" s="129">
        <f t="shared" si="53"/>
        <v>426520</v>
      </c>
      <c r="S81" s="129">
        <f t="shared" si="53"/>
        <v>476520</v>
      </c>
      <c r="T81" s="129">
        <f t="shared" si="53"/>
        <v>526520</v>
      </c>
      <c r="U81" s="129">
        <f t="shared" si="53"/>
        <v>576520</v>
      </c>
      <c r="V81" s="129">
        <f t="shared" si="53"/>
        <v>626520</v>
      </c>
      <c r="W81" s="129">
        <f t="shared" si="53"/>
        <v>676520</v>
      </c>
      <c r="X81" s="129">
        <f t="shared" si="53"/>
        <v>726520</v>
      </c>
      <c r="Y81" s="130">
        <f t="shared" si="53"/>
        <v>776520</v>
      </c>
      <c r="Z81" s="135">
        <f t="shared" si="53"/>
        <v>826520</v>
      </c>
      <c r="AA81" s="136">
        <f t="shared" si="53"/>
        <v>876520</v>
      </c>
      <c r="AB81" s="136">
        <f t="shared" si="53"/>
        <v>926520</v>
      </c>
      <c r="AC81" s="136">
        <f t="shared" si="53"/>
        <v>976520</v>
      </c>
      <c r="AD81" s="137">
        <f t="shared" si="53"/>
        <v>1026520</v>
      </c>
      <c r="AE81" s="138">
        <f t="shared" si="53"/>
        <v>1076520</v>
      </c>
      <c r="AF81" s="139">
        <f t="shared" si="53"/>
        <v>1126520</v>
      </c>
      <c r="AG81" s="140">
        <f t="shared" si="53"/>
        <v>1176520</v>
      </c>
      <c r="AH81" s="141">
        <f t="shared" si="53"/>
        <v>1226520</v>
      </c>
      <c r="AI81" s="136">
        <f t="shared" si="53"/>
        <v>1276520</v>
      </c>
      <c r="AJ81" s="136">
        <f t="shared" si="53"/>
        <v>1326520</v>
      </c>
      <c r="AK81" s="142">
        <f t="shared" si="53"/>
        <v>1376520</v>
      </c>
    </row>
    <row r="82" spans="1:37" ht="14.5" customHeight="1">
      <c r="A82" s="112" t="s">
        <v>48</v>
      </c>
      <c r="B82" s="129">
        <f t="shared" ref="B82:AK82" si="54">B81*$B$109</f>
        <v>1</v>
      </c>
      <c r="C82" s="129">
        <f t="shared" si="54"/>
        <v>26</v>
      </c>
      <c r="D82" s="129">
        <f t="shared" si="54"/>
        <v>51</v>
      </c>
      <c r="E82" s="130">
        <f t="shared" si="54"/>
        <v>76</v>
      </c>
      <c r="F82" s="131">
        <f t="shared" si="54"/>
        <v>326</v>
      </c>
      <c r="G82" s="129">
        <f t="shared" si="54"/>
        <v>576</v>
      </c>
      <c r="H82" s="129">
        <f t="shared" si="54"/>
        <v>826</v>
      </c>
      <c r="I82" s="129">
        <f t="shared" si="54"/>
        <v>1076</v>
      </c>
      <c r="J82" s="130">
        <f t="shared" si="54"/>
        <v>1326</v>
      </c>
      <c r="K82" s="131">
        <f t="shared" si="54"/>
        <v>3826</v>
      </c>
      <c r="L82" s="129">
        <f t="shared" si="54"/>
        <v>6326</v>
      </c>
      <c r="M82" s="129">
        <f t="shared" si="54"/>
        <v>8826</v>
      </c>
      <c r="N82" s="129">
        <f t="shared" si="54"/>
        <v>11326</v>
      </c>
      <c r="O82" s="132">
        <f t="shared" si="54"/>
        <v>13826</v>
      </c>
      <c r="P82" s="133">
        <f t="shared" si="54"/>
        <v>16326</v>
      </c>
      <c r="Q82" s="134">
        <f t="shared" si="54"/>
        <v>18826</v>
      </c>
      <c r="R82" s="129">
        <f t="shared" si="54"/>
        <v>21326</v>
      </c>
      <c r="S82" s="129">
        <f t="shared" si="54"/>
        <v>23826</v>
      </c>
      <c r="T82" s="129">
        <f t="shared" si="54"/>
        <v>26326</v>
      </c>
      <c r="U82" s="129">
        <f t="shared" si="54"/>
        <v>28826</v>
      </c>
      <c r="V82" s="129">
        <f t="shared" si="54"/>
        <v>31326</v>
      </c>
      <c r="W82" s="129">
        <f t="shared" si="54"/>
        <v>33826</v>
      </c>
      <c r="X82" s="129">
        <f t="shared" si="54"/>
        <v>36326</v>
      </c>
      <c r="Y82" s="130">
        <f t="shared" si="54"/>
        <v>38826</v>
      </c>
      <c r="Z82" s="135">
        <f t="shared" si="54"/>
        <v>41326</v>
      </c>
      <c r="AA82" s="136">
        <f t="shared" si="54"/>
        <v>43826</v>
      </c>
      <c r="AB82" s="136">
        <f t="shared" si="54"/>
        <v>46326</v>
      </c>
      <c r="AC82" s="136">
        <f t="shared" si="54"/>
        <v>48826</v>
      </c>
      <c r="AD82" s="137">
        <f t="shared" si="54"/>
        <v>51326</v>
      </c>
      <c r="AE82" s="138">
        <f t="shared" si="54"/>
        <v>53826</v>
      </c>
      <c r="AF82" s="139">
        <f t="shared" si="54"/>
        <v>56326</v>
      </c>
      <c r="AG82" s="140">
        <f t="shared" si="54"/>
        <v>58826</v>
      </c>
      <c r="AH82" s="141">
        <f t="shared" si="54"/>
        <v>61326</v>
      </c>
      <c r="AI82" s="136">
        <f t="shared" si="54"/>
        <v>63826</v>
      </c>
      <c r="AJ82" s="136">
        <f t="shared" si="54"/>
        <v>66326</v>
      </c>
      <c r="AK82" s="142">
        <f t="shared" si="54"/>
        <v>68826</v>
      </c>
    </row>
    <row r="83" spans="1:37" ht="14.5" customHeight="1">
      <c r="A83" s="112" t="s">
        <v>49</v>
      </c>
      <c r="B83" s="129">
        <f t="shared" ref="B83:AK83" si="55">B82*$B$110</f>
        <v>0.05</v>
      </c>
      <c r="C83" s="129">
        <f t="shared" si="55"/>
        <v>1.3</v>
      </c>
      <c r="D83" s="129">
        <f t="shared" si="55"/>
        <v>2.5500000000000003</v>
      </c>
      <c r="E83" s="130">
        <f t="shared" si="55"/>
        <v>3.8000000000000003</v>
      </c>
      <c r="F83" s="131">
        <f t="shared" si="55"/>
        <v>16.3</v>
      </c>
      <c r="G83" s="129">
        <f t="shared" si="55"/>
        <v>28.8</v>
      </c>
      <c r="H83" s="129">
        <f t="shared" si="55"/>
        <v>41.300000000000004</v>
      </c>
      <c r="I83" s="129">
        <f t="shared" si="55"/>
        <v>53.800000000000004</v>
      </c>
      <c r="J83" s="130">
        <f t="shared" si="55"/>
        <v>66.3</v>
      </c>
      <c r="K83" s="131">
        <f t="shared" si="55"/>
        <v>191.3</v>
      </c>
      <c r="L83" s="129">
        <f t="shared" si="55"/>
        <v>316.3</v>
      </c>
      <c r="M83" s="129">
        <f t="shared" si="55"/>
        <v>441.3</v>
      </c>
      <c r="N83" s="129">
        <f t="shared" si="55"/>
        <v>566.30000000000007</v>
      </c>
      <c r="O83" s="132">
        <f t="shared" si="55"/>
        <v>691.30000000000007</v>
      </c>
      <c r="P83" s="133">
        <f t="shared" si="55"/>
        <v>816.30000000000007</v>
      </c>
      <c r="Q83" s="134">
        <f t="shared" si="55"/>
        <v>941.30000000000007</v>
      </c>
      <c r="R83" s="129">
        <f t="shared" si="55"/>
        <v>1066.3</v>
      </c>
      <c r="S83" s="129">
        <f t="shared" si="55"/>
        <v>1191.3</v>
      </c>
      <c r="T83" s="129">
        <f t="shared" si="55"/>
        <v>1316.3000000000002</v>
      </c>
      <c r="U83" s="129">
        <f t="shared" si="55"/>
        <v>1441.3000000000002</v>
      </c>
      <c r="V83" s="129">
        <f t="shared" si="55"/>
        <v>1566.3000000000002</v>
      </c>
      <c r="W83" s="129">
        <f t="shared" si="55"/>
        <v>1691.3000000000002</v>
      </c>
      <c r="X83" s="129">
        <f t="shared" si="55"/>
        <v>1816.3000000000002</v>
      </c>
      <c r="Y83" s="130">
        <f t="shared" si="55"/>
        <v>1941.3000000000002</v>
      </c>
      <c r="Z83" s="135">
        <f t="shared" si="55"/>
        <v>2066.3000000000002</v>
      </c>
      <c r="AA83" s="136">
        <f t="shared" si="55"/>
        <v>2191.3000000000002</v>
      </c>
      <c r="AB83" s="136">
        <f t="shared" si="55"/>
        <v>2316.3000000000002</v>
      </c>
      <c r="AC83" s="136">
        <f t="shared" si="55"/>
        <v>2441.3000000000002</v>
      </c>
      <c r="AD83" s="137">
        <f t="shared" si="55"/>
        <v>2566.3000000000002</v>
      </c>
      <c r="AE83" s="138">
        <f t="shared" si="55"/>
        <v>2691.3</v>
      </c>
      <c r="AF83" s="139">
        <f t="shared" si="55"/>
        <v>2816.3</v>
      </c>
      <c r="AG83" s="140">
        <f t="shared" si="55"/>
        <v>2941.3</v>
      </c>
      <c r="AH83" s="141">
        <f t="shared" si="55"/>
        <v>3066.3</v>
      </c>
      <c r="AI83" s="136">
        <f t="shared" si="55"/>
        <v>3191.3</v>
      </c>
      <c r="AJ83" s="136">
        <f t="shared" si="55"/>
        <v>3316.3</v>
      </c>
      <c r="AK83" s="142">
        <f t="shared" si="55"/>
        <v>3441.3</v>
      </c>
    </row>
    <row r="84" spans="1:37" ht="14.5" customHeight="1">
      <c r="A84" s="112" t="s">
        <v>50</v>
      </c>
      <c r="B84" s="129">
        <f>SUM(B83)</f>
        <v>0.05</v>
      </c>
      <c r="C84" s="129">
        <f t="shared" ref="C84:AK84" si="56">B84+C83</f>
        <v>1.35</v>
      </c>
      <c r="D84" s="129">
        <f t="shared" si="56"/>
        <v>3.9000000000000004</v>
      </c>
      <c r="E84" s="130">
        <f t="shared" si="56"/>
        <v>7.7000000000000011</v>
      </c>
      <c r="F84" s="131">
        <f t="shared" si="56"/>
        <v>24</v>
      </c>
      <c r="G84" s="129">
        <f t="shared" si="56"/>
        <v>52.8</v>
      </c>
      <c r="H84" s="129">
        <f t="shared" si="56"/>
        <v>94.1</v>
      </c>
      <c r="I84" s="129">
        <f t="shared" si="56"/>
        <v>147.9</v>
      </c>
      <c r="J84" s="130">
        <f t="shared" si="56"/>
        <v>214.2</v>
      </c>
      <c r="K84" s="131">
        <f t="shared" si="56"/>
        <v>405.5</v>
      </c>
      <c r="L84" s="129">
        <f t="shared" si="56"/>
        <v>721.8</v>
      </c>
      <c r="M84" s="129">
        <f t="shared" si="56"/>
        <v>1163.0999999999999</v>
      </c>
      <c r="N84" s="129">
        <f t="shared" si="56"/>
        <v>1729.4</v>
      </c>
      <c r="O84" s="132">
        <f t="shared" si="56"/>
        <v>2420.7000000000003</v>
      </c>
      <c r="P84" s="133">
        <f t="shared" si="56"/>
        <v>3237.0000000000005</v>
      </c>
      <c r="Q84" s="134">
        <f t="shared" si="56"/>
        <v>4178.3</v>
      </c>
      <c r="R84" s="129">
        <f t="shared" si="56"/>
        <v>5244.6</v>
      </c>
      <c r="S84" s="129">
        <f t="shared" si="56"/>
        <v>6435.9000000000005</v>
      </c>
      <c r="T84" s="129">
        <f t="shared" si="56"/>
        <v>7752.2000000000007</v>
      </c>
      <c r="U84" s="129">
        <f t="shared" si="56"/>
        <v>9193.5</v>
      </c>
      <c r="V84" s="129">
        <f t="shared" si="56"/>
        <v>10759.8</v>
      </c>
      <c r="W84" s="129">
        <f t="shared" si="56"/>
        <v>12451.099999999999</v>
      </c>
      <c r="X84" s="129">
        <f t="shared" si="56"/>
        <v>14267.399999999998</v>
      </c>
      <c r="Y84" s="130">
        <f t="shared" si="56"/>
        <v>16208.699999999997</v>
      </c>
      <c r="Z84" s="135">
        <f t="shared" si="56"/>
        <v>18274.999999999996</v>
      </c>
      <c r="AA84" s="136">
        <f t="shared" si="56"/>
        <v>20466.299999999996</v>
      </c>
      <c r="AB84" s="136">
        <f t="shared" si="56"/>
        <v>22782.599999999995</v>
      </c>
      <c r="AC84" s="136">
        <f t="shared" si="56"/>
        <v>25223.899999999994</v>
      </c>
      <c r="AD84" s="137">
        <f t="shared" si="56"/>
        <v>27790.199999999993</v>
      </c>
      <c r="AE84" s="138">
        <f t="shared" si="56"/>
        <v>30481.499999999993</v>
      </c>
      <c r="AF84" s="139">
        <f t="shared" si="56"/>
        <v>33297.799999999996</v>
      </c>
      <c r="AG84" s="140">
        <f t="shared" si="56"/>
        <v>36239.1</v>
      </c>
      <c r="AH84" s="141">
        <f t="shared" si="56"/>
        <v>39305.4</v>
      </c>
      <c r="AI84" s="136">
        <f t="shared" si="56"/>
        <v>42496.700000000004</v>
      </c>
      <c r="AJ84" s="136">
        <f t="shared" si="56"/>
        <v>45813.000000000007</v>
      </c>
      <c r="AK84" s="142">
        <f t="shared" si="56"/>
        <v>49254.30000000001</v>
      </c>
    </row>
    <row r="85" spans="1:37" ht="14.5" customHeight="1">
      <c r="A85" s="113"/>
      <c r="B85" s="143"/>
      <c r="C85" s="143"/>
      <c r="D85" s="143"/>
      <c r="E85" s="144"/>
      <c r="F85" s="145"/>
      <c r="G85" s="143"/>
      <c r="H85" s="143"/>
      <c r="I85" s="143"/>
      <c r="J85" s="144"/>
      <c r="K85" s="145"/>
      <c r="L85" s="143"/>
      <c r="M85" s="143"/>
      <c r="N85" s="143"/>
      <c r="O85" s="146"/>
      <c r="P85" s="147"/>
      <c r="Q85" s="148"/>
      <c r="R85" s="143"/>
      <c r="S85" s="143"/>
      <c r="T85" s="143"/>
      <c r="U85" s="143"/>
      <c r="V85" s="143"/>
      <c r="W85" s="143"/>
      <c r="X85" s="143"/>
      <c r="Y85" s="144"/>
      <c r="Z85" s="149"/>
      <c r="AA85" s="150"/>
      <c r="AB85" s="150"/>
      <c r="AC85" s="150"/>
      <c r="AD85" s="151"/>
      <c r="AE85" s="152"/>
      <c r="AF85" s="153"/>
      <c r="AG85" s="154"/>
      <c r="AH85" s="155"/>
      <c r="AI85" s="150"/>
      <c r="AJ85" s="150"/>
      <c r="AK85" s="156"/>
    </row>
    <row r="86" spans="1:37" ht="14.5" customHeight="1">
      <c r="A86" s="113"/>
      <c r="B86" s="143"/>
      <c r="C86" s="143"/>
      <c r="D86" s="143"/>
      <c r="E86" s="144"/>
      <c r="F86" s="145"/>
      <c r="G86" s="143"/>
      <c r="H86" s="143"/>
      <c r="I86" s="143"/>
      <c r="J86" s="144"/>
      <c r="K86" s="145"/>
      <c r="L86" s="143"/>
      <c r="M86" s="143"/>
      <c r="N86" s="143"/>
      <c r="O86" s="146"/>
      <c r="P86" s="147"/>
      <c r="Q86" s="148"/>
      <c r="R86" s="143"/>
      <c r="S86" s="143"/>
      <c r="T86" s="143"/>
      <c r="U86" s="143"/>
      <c r="V86" s="143"/>
      <c r="W86" s="143"/>
      <c r="X86" s="143"/>
      <c r="Y86" s="144"/>
      <c r="Z86" s="149"/>
      <c r="AA86" s="150"/>
      <c r="AB86" s="150"/>
      <c r="AC86" s="150"/>
      <c r="AD86" s="151"/>
      <c r="AE86" s="152"/>
      <c r="AF86" s="153"/>
      <c r="AG86" s="154"/>
      <c r="AH86" s="155"/>
      <c r="AI86" s="150"/>
      <c r="AJ86" s="150"/>
      <c r="AK86" s="156"/>
    </row>
    <row r="87" spans="1:37" ht="14.5" customHeight="1">
      <c r="A87" s="113"/>
      <c r="B87" s="143"/>
      <c r="C87" s="143"/>
      <c r="D87" s="143"/>
      <c r="E87" s="183"/>
      <c r="F87" s="145"/>
      <c r="G87" s="143"/>
      <c r="H87" s="143"/>
      <c r="I87" s="143"/>
      <c r="J87" s="144"/>
      <c r="K87" s="145"/>
      <c r="L87" s="143"/>
      <c r="M87" s="143"/>
      <c r="N87" s="143"/>
      <c r="O87" s="146"/>
      <c r="P87" s="147"/>
      <c r="Q87" s="148"/>
      <c r="R87" s="143"/>
      <c r="S87" s="143"/>
      <c r="T87" s="143"/>
      <c r="U87" s="143"/>
      <c r="V87" s="143"/>
      <c r="W87" s="143"/>
      <c r="X87" s="143"/>
      <c r="Y87" s="144"/>
      <c r="Z87" s="149"/>
      <c r="AA87" s="150"/>
      <c r="AB87" s="150"/>
      <c r="AC87" s="150"/>
      <c r="AD87" s="151"/>
      <c r="AE87" s="152"/>
      <c r="AF87" s="153"/>
      <c r="AG87" s="154"/>
      <c r="AH87" s="155"/>
      <c r="AI87" s="150"/>
      <c r="AJ87" s="150"/>
      <c r="AK87" s="156"/>
    </row>
    <row r="88" spans="1:37" ht="14.5" customHeight="1">
      <c r="A88" s="181" t="s">
        <v>51</v>
      </c>
      <c r="B88" s="184"/>
      <c r="C88" s="143"/>
      <c r="D88" s="143"/>
      <c r="E88" s="144"/>
      <c r="F88" s="145"/>
      <c r="G88" s="143"/>
      <c r="H88" s="143"/>
      <c r="I88" s="143"/>
      <c r="J88" s="144"/>
      <c r="K88" s="145"/>
      <c r="L88" s="143"/>
      <c r="M88" s="143"/>
      <c r="N88" s="143"/>
      <c r="O88" s="146"/>
      <c r="P88" s="147"/>
      <c r="Q88" s="148"/>
      <c r="R88" s="143"/>
      <c r="S88" s="143"/>
      <c r="T88" s="143"/>
      <c r="U88" s="143"/>
      <c r="V88" s="143"/>
      <c r="W88" s="143"/>
      <c r="X88" s="143"/>
      <c r="Y88" s="144"/>
      <c r="Z88" s="149"/>
      <c r="AA88" s="150"/>
      <c r="AB88" s="150"/>
      <c r="AC88" s="150"/>
      <c r="AD88" s="151"/>
      <c r="AE88" s="152"/>
      <c r="AF88" s="153"/>
      <c r="AG88" s="154"/>
      <c r="AH88" s="155"/>
      <c r="AI88" s="150"/>
      <c r="AJ88" s="150"/>
      <c r="AK88" s="156"/>
    </row>
    <row r="89" spans="1:37" ht="14.5" customHeight="1">
      <c r="A89" s="78" t="s">
        <v>52</v>
      </c>
      <c r="B89" s="56">
        <f>0</f>
        <v>0</v>
      </c>
      <c r="C89" s="56">
        <f t="shared" ref="C89:AK89" si="57">C84*$B$111</f>
        <v>135</v>
      </c>
      <c r="D89" s="56">
        <f t="shared" si="57"/>
        <v>390.00000000000006</v>
      </c>
      <c r="E89" s="62">
        <f t="shared" si="57"/>
        <v>770.00000000000011</v>
      </c>
      <c r="F89" s="72">
        <f t="shared" si="57"/>
        <v>2400</v>
      </c>
      <c r="G89" s="56">
        <f t="shared" si="57"/>
        <v>5280</v>
      </c>
      <c r="H89" s="56">
        <f t="shared" si="57"/>
        <v>9410</v>
      </c>
      <c r="I89" s="56">
        <f t="shared" si="57"/>
        <v>14790</v>
      </c>
      <c r="J89" s="62">
        <f t="shared" si="57"/>
        <v>21420</v>
      </c>
      <c r="K89" s="72">
        <f t="shared" si="57"/>
        <v>40550</v>
      </c>
      <c r="L89" s="56">
        <f t="shared" si="57"/>
        <v>72180</v>
      </c>
      <c r="M89" s="56">
        <f t="shared" si="57"/>
        <v>116309.99999999999</v>
      </c>
      <c r="N89" s="56">
        <f t="shared" si="57"/>
        <v>172940</v>
      </c>
      <c r="O89" s="59">
        <f t="shared" si="57"/>
        <v>242070.00000000003</v>
      </c>
      <c r="P89" s="60">
        <f t="shared" si="57"/>
        <v>323700.00000000006</v>
      </c>
      <c r="Q89" s="61">
        <f t="shared" si="57"/>
        <v>417830</v>
      </c>
      <c r="R89" s="56">
        <f t="shared" si="57"/>
        <v>524460</v>
      </c>
      <c r="S89" s="56">
        <f t="shared" si="57"/>
        <v>643590</v>
      </c>
      <c r="T89" s="56">
        <f t="shared" si="57"/>
        <v>775220.00000000012</v>
      </c>
      <c r="U89" s="56">
        <f t="shared" si="57"/>
        <v>919350</v>
      </c>
      <c r="V89" s="56">
        <f t="shared" si="57"/>
        <v>1075980</v>
      </c>
      <c r="W89" s="56">
        <f t="shared" si="57"/>
        <v>1245109.9999999998</v>
      </c>
      <c r="X89" s="56">
        <f t="shared" si="57"/>
        <v>1426739.9999999998</v>
      </c>
      <c r="Y89" s="62">
        <f t="shared" si="57"/>
        <v>1620869.9999999998</v>
      </c>
      <c r="Z89" s="63">
        <f t="shared" si="57"/>
        <v>1827499.9999999995</v>
      </c>
      <c r="AA89" s="64">
        <f t="shared" si="57"/>
        <v>2046629.9999999995</v>
      </c>
      <c r="AB89" s="64">
        <f t="shared" si="57"/>
        <v>2278259.9999999995</v>
      </c>
      <c r="AC89" s="64">
        <f t="shared" si="57"/>
        <v>2522389.9999999995</v>
      </c>
      <c r="AD89" s="65">
        <f t="shared" si="57"/>
        <v>2779019.9999999995</v>
      </c>
      <c r="AE89" s="77">
        <f t="shared" si="57"/>
        <v>3048149.9999999991</v>
      </c>
      <c r="AF89" s="67">
        <f t="shared" si="57"/>
        <v>3329779.9999999995</v>
      </c>
      <c r="AG89" s="68">
        <f t="shared" si="57"/>
        <v>3623910</v>
      </c>
      <c r="AH89" s="69">
        <f t="shared" si="57"/>
        <v>3930540</v>
      </c>
      <c r="AI89" s="64">
        <f t="shared" si="57"/>
        <v>4249670</v>
      </c>
      <c r="AJ89" s="64">
        <f t="shared" si="57"/>
        <v>4581300.0000000009</v>
      </c>
      <c r="AK89" s="70">
        <f t="shared" si="57"/>
        <v>4925430.0000000009</v>
      </c>
    </row>
    <row r="90" spans="1:37" ht="14.5" customHeight="1">
      <c r="A90" s="19" t="s">
        <v>53</v>
      </c>
      <c r="B90" s="143"/>
      <c r="C90" s="182">
        <f t="shared" ref="C90:AK90" si="58">C84*$B115</f>
        <v>9.4500000000000011</v>
      </c>
      <c r="D90" s="182">
        <f t="shared" si="58"/>
        <v>27.300000000000004</v>
      </c>
      <c r="E90" s="185">
        <f t="shared" si="58"/>
        <v>53.900000000000006</v>
      </c>
      <c r="F90" s="186">
        <f t="shared" si="58"/>
        <v>168</v>
      </c>
      <c r="G90" s="182">
        <f t="shared" si="58"/>
        <v>369.59999999999997</v>
      </c>
      <c r="H90" s="182">
        <f t="shared" si="58"/>
        <v>658.69999999999993</v>
      </c>
      <c r="I90" s="182">
        <f t="shared" si="58"/>
        <v>1035.3</v>
      </c>
      <c r="J90" s="185">
        <f t="shared" si="58"/>
        <v>1499.3999999999999</v>
      </c>
      <c r="K90" s="186">
        <f t="shared" si="58"/>
        <v>2838.5</v>
      </c>
      <c r="L90" s="182">
        <f t="shared" si="58"/>
        <v>5052.5999999999995</v>
      </c>
      <c r="M90" s="182">
        <f t="shared" si="58"/>
        <v>8141.6999999999989</v>
      </c>
      <c r="N90" s="182">
        <f t="shared" si="58"/>
        <v>12105.800000000001</v>
      </c>
      <c r="O90" s="187">
        <f t="shared" si="58"/>
        <v>16944.900000000001</v>
      </c>
      <c r="P90" s="188">
        <f t="shared" si="58"/>
        <v>22659.000000000004</v>
      </c>
      <c r="Q90" s="189">
        <f t="shared" si="58"/>
        <v>29248.100000000002</v>
      </c>
      <c r="R90" s="182">
        <f t="shared" si="58"/>
        <v>36712.200000000004</v>
      </c>
      <c r="S90" s="182">
        <f t="shared" si="58"/>
        <v>45051.3</v>
      </c>
      <c r="T90" s="182">
        <f t="shared" si="58"/>
        <v>54265.400000000009</v>
      </c>
      <c r="U90" s="182">
        <f t="shared" si="58"/>
        <v>64354.5</v>
      </c>
      <c r="V90" s="182">
        <f t="shared" si="58"/>
        <v>75318.599999999991</v>
      </c>
      <c r="W90" s="182">
        <f t="shared" si="58"/>
        <v>87157.699999999983</v>
      </c>
      <c r="X90" s="182">
        <f t="shared" si="58"/>
        <v>99871.799999999988</v>
      </c>
      <c r="Y90" s="185">
        <f t="shared" si="58"/>
        <v>113460.89999999998</v>
      </c>
      <c r="Z90" s="190">
        <f t="shared" si="58"/>
        <v>127924.99999999997</v>
      </c>
      <c r="AA90" s="191">
        <f t="shared" si="58"/>
        <v>143264.09999999998</v>
      </c>
      <c r="AB90" s="191">
        <f t="shared" si="58"/>
        <v>159478.19999999995</v>
      </c>
      <c r="AC90" s="191">
        <f t="shared" si="58"/>
        <v>176567.29999999996</v>
      </c>
      <c r="AD90" s="192">
        <f t="shared" si="58"/>
        <v>194531.39999999997</v>
      </c>
      <c r="AE90" s="193">
        <f t="shared" si="58"/>
        <v>213370.49999999994</v>
      </c>
      <c r="AF90" s="194">
        <f t="shared" si="58"/>
        <v>233084.59999999998</v>
      </c>
      <c r="AG90" s="195">
        <f t="shared" si="58"/>
        <v>253673.69999999998</v>
      </c>
      <c r="AH90" s="196">
        <f t="shared" si="58"/>
        <v>275137.8</v>
      </c>
      <c r="AI90" s="191">
        <f t="shared" si="58"/>
        <v>297476.90000000002</v>
      </c>
      <c r="AJ90" s="191">
        <f t="shared" si="58"/>
        <v>320691.00000000006</v>
      </c>
      <c r="AK90" s="197">
        <f t="shared" si="58"/>
        <v>344780.10000000009</v>
      </c>
    </row>
    <row r="91" spans="1:37" ht="14.5" customHeight="1">
      <c r="A91" s="198" t="s">
        <v>54</v>
      </c>
      <c r="B91" s="199" t="s">
        <v>55</v>
      </c>
      <c r="C91" s="199" t="s">
        <v>55</v>
      </c>
      <c r="D91" s="200">
        <f t="shared" ref="D91:AK91" si="59">(D89/C89)-1</f>
        <v>1.8888888888888893</v>
      </c>
      <c r="E91" s="201">
        <f t="shared" si="59"/>
        <v>0.97435897435897445</v>
      </c>
      <c r="F91" s="202">
        <f t="shared" si="59"/>
        <v>2.1168831168831166</v>
      </c>
      <c r="G91" s="200">
        <f t="shared" si="59"/>
        <v>1.2000000000000002</v>
      </c>
      <c r="H91" s="200">
        <f t="shared" si="59"/>
        <v>0.78219696969696972</v>
      </c>
      <c r="I91" s="200">
        <f t="shared" si="59"/>
        <v>0.57173219978746004</v>
      </c>
      <c r="J91" s="201">
        <f t="shared" si="59"/>
        <v>0.44827586206896552</v>
      </c>
      <c r="K91" s="202">
        <f t="shared" si="59"/>
        <v>0.89309056956115773</v>
      </c>
      <c r="L91" s="200">
        <f t="shared" si="59"/>
        <v>0.7800246609124537</v>
      </c>
      <c r="M91" s="200">
        <f t="shared" si="59"/>
        <v>0.61138819617622597</v>
      </c>
      <c r="N91" s="200">
        <f t="shared" si="59"/>
        <v>0.4868884876622821</v>
      </c>
      <c r="O91" s="203">
        <f t="shared" si="59"/>
        <v>0.39973401179599888</v>
      </c>
      <c r="P91" s="204">
        <f t="shared" si="59"/>
        <v>0.33721650762176236</v>
      </c>
      <c r="Q91" s="205">
        <f t="shared" si="59"/>
        <v>0.29079394501081235</v>
      </c>
      <c r="R91" s="200">
        <f t="shared" si="59"/>
        <v>0.25519948304334306</v>
      </c>
      <c r="S91" s="200">
        <f t="shared" si="59"/>
        <v>0.22714792357853786</v>
      </c>
      <c r="T91" s="200">
        <f t="shared" si="59"/>
        <v>0.20452461971130709</v>
      </c>
      <c r="U91" s="200">
        <f t="shared" si="59"/>
        <v>0.18592141585614397</v>
      </c>
      <c r="V91" s="200">
        <f t="shared" si="59"/>
        <v>0.17037037037037028</v>
      </c>
      <c r="W91" s="200">
        <f t="shared" si="59"/>
        <v>0.15718693656015881</v>
      </c>
      <c r="X91" s="200">
        <f t="shared" si="59"/>
        <v>0.14587466167647833</v>
      </c>
      <c r="Y91" s="201">
        <f t="shared" si="59"/>
        <v>0.13606543588880937</v>
      </c>
      <c r="Z91" s="206">
        <f t="shared" si="59"/>
        <v>0.1274809207400962</v>
      </c>
      <c r="AA91" s="207">
        <f t="shared" si="59"/>
        <v>0.11990697674418604</v>
      </c>
      <c r="AB91" s="207">
        <f t="shared" si="59"/>
        <v>0.11317629468931867</v>
      </c>
      <c r="AC91" s="207">
        <f t="shared" si="59"/>
        <v>0.10715633860928953</v>
      </c>
      <c r="AD91" s="208">
        <f t="shared" si="59"/>
        <v>0.10174080931180352</v>
      </c>
      <c r="AE91" s="209">
        <f t="shared" si="59"/>
        <v>9.6843491590560493E-2</v>
      </c>
      <c r="AF91" s="210">
        <f t="shared" si="59"/>
        <v>9.2393747026885409E-2</v>
      </c>
      <c r="AG91" s="211">
        <f t="shared" si="59"/>
        <v>8.8333163151920191E-2</v>
      </c>
      <c r="AH91" s="212">
        <f t="shared" si="59"/>
        <v>8.4613028469250118E-2</v>
      </c>
      <c r="AI91" s="207">
        <f t="shared" si="59"/>
        <v>8.119240613249068E-2</v>
      </c>
      <c r="AJ91" s="207">
        <f t="shared" si="59"/>
        <v>7.8036647551457117E-2</v>
      </c>
      <c r="AK91" s="213">
        <f t="shared" si="59"/>
        <v>7.5116233383537345E-2</v>
      </c>
    </row>
    <row r="92" spans="1:37" ht="14.5" customHeight="1">
      <c r="A92" s="214" t="s">
        <v>56</v>
      </c>
      <c r="B92" s="56">
        <f>0</f>
        <v>0</v>
      </c>
      <c r="C92" s="215">
        <f t="shared" ref="C92:AK92" si="60">C89*$B$107+(C90*$B113)</f>
        <v>14.850000000000001</v>
      </c>
      <c r="D92" s="215">
        <f t="shared" si="60"/>
        <v>42.900000000000006</v>
      </c>
      <c r="E92" s="216">
        <f t="shared" si="60"/>
        <v>84.700000000000017</v>
      </c>
      <c r="F92" s="217">
        <f t="shared" si="60"/>
        <v>264</v>
      </c>
      <c r="G92" s="215">
        <f t="shared" si="60"/>
        <v>580.79999999999995</v>
      </c>
      <c r="H92" s="215">
        <f t="shared" si="60"/>
        <v>1035.0999999999999</v>
      </c>
      <c r="I92" s="215">
        <f t="shared" si="60"/>
        <v>1626.9</v>
      </c>
      <c r="J92" s="216">
        <f t="shared" si="60"/>
        <v>2356.1999999999998</v>
      </c>
      <c r="K92" s="217">
        <f t="shared" si="60"/>
        <v>4460.5</v>
      </c>
      <c r="L92" s="215">
        <f t="shared" si="60"/>
        <v>7939.7999999999993</v>
      </c>
      <c r="M92" s="215">
        <f t="shared" si="60"/>
        <v>12794.099999999999</v>
      </c>
      <c r="N92" s="215">
        <f t="shared" si="60"/>
        <v>19023.400000000001</v>
      </c>
      <c r="O92" s="218">
        <f t="shared" si="60"/>
        <v>26627.7</v>
      </c>
      <c r="P92" s="219">
        <f t="shared" si="60"/>
        <v>35607.000000000007</v>
      </c>
      <c r="Q92" s="220">
        <f t="shared" si="60"/>
        <v>45961.3</v>
      </c>
      <c r="R92" s="215">
        <f t="shared" si="60"/>
        <v>57690.600000000006</v>
      </c>
      <c r="S92" s="215">
        <f t="shared" si="60"/>
        <v>70794.899999999994</v>
      </c>
      <c r="T92" s="215">
        <f t="shared" si="60"/>
        <v>85274.200000000012</v>
      </c>
      <c r="U92" s="215">
        <f t="shared" si="60"/>
        <v>101128.5</v>
      </c>
      <c r="V92" s="215">
        <f t="shared" si="60"/>
        <v>118357.79999999999</v>
      </c>
      <c r="W92" s="215">
        <f t="shared" si="60"/>
        <v>136962.09999999998</v>
      </c>
      <c r="X92" s="215">
        <f t="shared" si="60"/>
        <v>156941.39999999997</v>
      </c>
      <c r="Y92" s="216">
        <f t="shared" si="60"/>
        <v>178295.69999999995</v>
      </c>
      <c r="Z92" s="221">
        <f t="shared" si="60"/>
        <v>201024.99999999994</v>
      </c>
      <c r="AA92" s="222">
        <f t="shared" si="60"/>
        <v>225129.29999999996</v>
      </c>
      <c r="AB92" s="222">
        <f t="shared" si="60"/>
        <v>250608.59999999995</v>
      </c>
      <c r="AC92" s="222">
        <f t="shared" si="60"/>
        <v>277462.89999999997</v>
      </c>
      <c r="AD92" s="223">
        <f t="shared" si="60"/>
        <v>305692.19999999995</v>
      </c>
      <c r="AE92" s="224">
        <f t="shared" si="60"/>
        <v>335296.49999999988</v>
      </c>
      <c r="AF92" s="225">
        <f t="shared" si="60"/>
        <v>366275.79999999993</v>
      </c>
      <c r="AG92" s="226">
        <f t="shared" si="60"/>
        <v>398630.1</v>
      </c>
      <c r="AH92" s="227">
        <f t="shared" si="60"/>
        <v>432359.4</v>
      </c>
      <c r="AI92" s="222">
        <f t="shared" si="60"/>
        <v>467463.7</v>
      </c>
      <c r="AJ92" s="222">
        <f t="shared" si="60"/>
        <v>503943.00000000012</v>
      </c>
      <c r="AK92" s="228">
        <f t="shared" si="60"/>
        <v>541797.30000000005</v>
      </c>
    </row>
    <row r="93" spans="1:37" ht="14.5" customHeight="1">
      <c r="A93" s="229"/>
      <c r="B93" s="80"/>
      <c r="C93" s="80"/>
      <c r="D93" s="80"/>
      <c r="E93" s="81"/>
      <c r="F93" s="82"/>
      <c r="G93" s="80"/>
      <c r="H93" s="80"/>
      <c r="I93" s="80"/>
      <c r="J93" s="81"/>
      <c r="K93" s="82"/>
      <c r="L93" s="80"/>
      <c r="M93" s="80"/>
      <c r="N93" s="80"/>
      <c r="O93" s="83"/>
      <c r="P93" s="84"/>
      <c r="Q93" s="85"/>
      <c r="R93" s="80"/>
      <c r="S93" s="80"/>
      <c r="T93" s="80"/>
      <c r="U93" s="80"/>
      <c r="V93" s="80"/>
      <c r="W93" s="80"/>
      <c r="X93" s="80"/>
      <c r="Y93" s="81"/>
      <c r="Z93" s="86"/>
      <c r="AA93" s="87"/>
      <c r="AB93" s="87"/>
      <c r="AC93" s="87"/>
      <c r="AD93" s="88"/>
      <c r="AE93" s="89"/>
      <c r="AF93" s="90"/>
      <c r="AG93" s="91"/>
      <c r="AH93" s="92"/>
      <c r="AI93" s="87"/>
      <c r="AJ93" s="87"/>
      <c r="AK93" s="93"/>
    </row>
    <row r="94" spans="1:37" ht="14.5" customHeight="1">
      <c r="A94" s="73"/>
      <c r="B94" s="56"/>
      <c r="C94" s="56"/>
      <c r="D94" s="56"/>
      <c r="E94" s="62"/>
      <c r="F94" s="72"/>
      <c r="G94" s="56"/>
      <c r="H94" s="56"/>
      <c r="I94" s="56"/>
      <c r="J94" s="62"/>
      <c r="K94" s="72"/>
      <c r="L94" s="56"/>
      <c r="M94" s="56"/>
      <c r="N94" s="56"/>
      <c r="O94" s="59"/>
      <c r="P94" s="60"/>
      <c r="Q94" s="61"/>
      <c r="R94" s="56"/>
      <c r="S94" s="56"/>
      <c r="T94" s="56"/>
      <c r="U94" s="56"/>
      <c r="V94" s="56"/>
      <c r="W94" s="56"/>
      <c r="X94" s="56"/>
      <c r="Y94" s="62"/>
      <c r="Z94" s="63"/>
      <c r="AA94" s="64"/>
      <c r="AB94" s="64"/>
      <c r="AC94" s="64"/>
      <c r="AD94" s="65"/>
      <c r="AE94" s="77"/>
      <c r="AF94" s="67"/>
      <c r="AG94" s="68"/>
      <c r="AH94" s="69"/>
      <c r="AI94" s="64"/>
      <c r="AJ94" s="64"/>
      <c r="AK94" s="70"/>
    </row>
    <row r="95" spans="1:37" ht="14.5" customHeight="1">
      <c r="A95" s="110" t="s">
        <v>57</v>
      </c>
      <c r="B95" s="56">
        <f t="shared" ref="B95:AK95" si="61">B78+B92</f>
        <v>-17550</v>
      </c>
      <c r="C95" s="56">
        <f t="shared" si="61"/>
        <v>-21535.15</v>
      </c>
      <c r="D95" s="56">
        <f t="shared" si="61"/>
        <v>-20332.099999999999</v>
      </c>
      <c r="E95" s="62">
        <f t="shared" si="61"/>
        <v>-19465.3</v>
      </c>
      <c r="F95" s="72">
        <f t="shared" si="61"/>
        <v>-54286</v>
      </c>
      <c r="G95" s="56">
        <f t="shared" si="61"/>
        <v>-53969.2</v>
      </c>
      <c r="H95" s="56">
        <f t="shared" si="61"/>
        <v>-53514.9</v>
      </c>
      <c r="I95" s="56">
        <f t="shared" si="61"/>
        <v>-52923.1</v>
      </c>
      <c r="J95" s="62">
        <f t="shared" si="61"/>
        <v>-52193.8</v>
      </c>
      <c r="K95" s="72">
        <f t="shared" si="61"/>
        <v>-245319.5</v>
      </c>
      <c r="L95" s="56">
        <f t="shared" si="61"/>
        <v>-241840.2</v>
      </c>
      <c r="M95" s="56">
        <f t="shared" si="61"/>
        <v>-236985.9</v>
      </c>
      <c r="N95" s="56">
        <f t="shared" si="61"/>
        <v>-230756.6</v>
      </c>
      <c r="O95" s="59">
        <f t="shared" si="61"/>
        <v>-223152.3</v>
      </c>
      <c r="P95" s="60">
        <f t="shared" si="61"/>
        <v>-214173</v>
      </c>
      <c r="Q95" s="61">
        <f t="shared" si="61"/>
        <v>-203818.7</v>
      </c>
      <c r="R95" s="56">
        <f t="shared" si="61"/>
        <v>-192089.4</v>
      </c>
      <c r="S95" s="56">
        <f t="shared" si="61"/>
        <v>-178985.1</v>
      </c>
      <c r="T95" s="56">
        <f t="shared" si="61"/>
        <v>-164505.79999999999</v>
      </c>
      <c r="U95" s="56">
        <f t="shared" si="61"/>
        <v>-148651.5</v>
      </c>
      <c r="V95" s="56">
        <f t="shared" si="61"/>
        <v>-131422.20000000001</v>
      </c>
      <c r="W95" s="56">
        <f t="shared" si="61"/>
        <v>-112817.90000000002</v>
      </c>
      <c r="X95" s="56">
        <f t="shared" si="61"/>
        <v>-92838.600000000035</v>
      </c>
      <c r="Y95" s="62">
        <f t="shared" si="61"/>
        <v>-71484.300000000047</v>
      </c>
      <c r="Z95" s="63">
        <f t="shared" si="61"/>
        <v>-48755.000000000058</v>
      </c>
      <c r="AA95" s="64">
        <f t="shared" si="61"/>
        <v>-24650.700000000041</v>
      </c>
      <c r="AB95" s="64">
        <f t="shared" si="61"/>
        <v>828.59999999994761</v>
      </c>
      <c r="AC95" s="64">
        <f t="shared" si="61"/>
        <v>27682.899999999965</v>
      </c>
      <c r="AD95" s="65">
        <f t="shared" si="61"/>
        <v>55912.199999999953</v>
      </c>
      <c r="AE95" s="77">
        <f t="shared" si="61"/>
        <v>85516.499999999884</v>
      </c>
      <c r="AF95" s="67">
        <f t="shared" si="61"/>
        <v>116495.79999999993</v>
      </c>
      <c r="AG95" s="68">
        <f t="shared" si="61"/>
        <v>148850.09999999998</v>
      </c>
      <c r="AH95" s="69">
        <f t="shared" si="61"/>
        <v>182579.40000000002</v>
      </c>
      <c r="AI95" s="64">
        <f t="shared" si="61"/>
        <v>217683.7</v>
      </c>
      <c r="AJ95" s="64">
        <f t="shared" si="61"/>
        <v>254163.00000000012</v>
      </c>
      <c r="AK95" s="70">
        <f t="shared" si="61"/>
        <v>292017.30000000005</v>
      </c>
    </row>
    <row r="96" spans="1:37" ht="14.5" customHeight="1">
      <c r="A96" s="230"/>
      <c r="B96" s="58"/>
      <c r="C96" s="80"/>
      <c r="D96" s="56"/>
      <c r="E96" s="62"/>
      <c r="F96" s="72"/>
      <c r="G96" s="56"/>
      <c r="H96" s="56"/>
      <c r="I96" s="56"/>
      <c r="J96" s="62"/>
      <c r="K96" s="72"/>
      <c r="L96" s="56"/>
      <c r="M96" s="56"/>
      <c r="N96" s="56"/>
      <c r="O96" s="59"/>
      <c r="P96" s="60"/>
      <c r="Q96" s="61"/>
      <c r="R96" s="56"/>
      <c r="S96" s="56"/>
      <c r="T96" s="56"/>
      <c r="U96" s="56"/>
      <c r="V96" s="56"/>
      <c r="W96" s="56"/>
      <c r="X96" s="56"/>
      <c r="Y96" s="62"/>
      <c r="Z96" s="63"/>
      <c r="AA96" s="64"/>
      <c r="AB96" s="64"/>
      <c r="AC96" s="64"/>
      <c r="AD96" s="65"/>
      <c r="AE96" s="77"/>
      <c r="AF96" s="67"/>
      <c r="AG96" s="68"/>
      <c r="AH96" s="69"/>
      <c r="AI96" s="64"/>
      <c r="AJ96" s="64"/>
      <c r="AK96" s="70"/>
    </row>
    <row r="97" spans="1:37" ht="14.5" customHeight="1">
      <c r="A97" s="231" t="s">
        <v>58</v>
      </c>
      <c r="B97" s="232">
        <f>B4+B78+B92</f>
        <v>82450</v>
      </c>
      <c r="C97" s="232">
        <f t="shared" ref="C97:AK97" si="62">C4+C78+C92+B97</f>
        <v>60914.85</v>
      </c>
      <c r="D97" s="232">
        <f t="shared" si="62"/>
        <v>40582.75</v>
      </c>
      <c r="E97" s="233">
        <f t="shared" si="62"/>
        <v>21117.45</v>
      </c>
      <c r="F97" s="234">
        <f t="shared" si="62"/>
        <v>466831.45</v>
      </c>
      <c r="G97" s="232">
        <f t="shared" si="62"/>
        <v>412862.25</v>
      </c>
      <c r="H97" s="232">
        <f t="shared" si="62"/>
        <v>359347.35</v>
      </c>
      <c r="I97" s="232">
        <f t="shared" si="62"/>
        <v>306424.25</v>
      </c>
      <c r="J97" s="233">
        <f t="shared" si="62"/>
        <v>254230.45</v>
      </c>
      <c r="K97" s="234">
        <f t="shared" si="62"/>
        <v>3008910.95</v>
      </c>
      <c r="L97" s="232">
        <f t="shared" si="62"/>
        <v>2767070.75</v>
      </c>
      <c r="M97" s="232">
        <f t="shared" si="62"/>
        <v>2530084.85</v>
      </c>
      <c r="N97" s="232">
        <f t="shared" si="62"/>
        <v>2299328.25</v>
      </c>
      <c r="O97" s="235">
        <f t="shared" si="62"/>
        <v>2076175.95</v>
      </c>
      <c r="P97" s="236">
        <f t="shared" si="62"/>
        <v>1862002.95</v>
      </c>
      <c r="Q97" s="237">
        <f t="shared" si="62"/>
        <v>1658184.25</v>
      </c>
      <c r="R97" s="232">
        <f t="shared" si="62"/>
        <v>1466094.85</v>
      </c>
      <c r="S97" s="232">
        <f t="shared" si="62"/>
        <v>1287109.75</v>
      </c>
      <c r="T97" s="232">
        <f t="shared" si="62"/>
        <v>1122603.95</v>
      </c>
      <c r="U97" s="232">
        <f t="shared" si="62"/>
        <v>973952.45</v>
      </c>
      <c r="V97" s="232">
        <f t="shared" si="62"/>
        <v>842530.25</v>
      </c>
      <c r="W97" s="232">
        <f t="shared" si="62"/>
        <v>729712.35</v>
      </c>
      <c r="X97" s="232">
        <f t="shared" si="62"/>
        <v>636873.75</v>
      </c>
      <c r="Y97" s="233">
        <f t="shared" si="62"/>
        <v>565389.44999999995</v>
      </c>
      <c r="Z97" s="238">
        <f t="shared" si="62"/>
        <v>516634.4499999999</v>
      </c>
      <c r="AA97" s="239">
        <f t="shared" si="62"/>
        <v>491983.74999999988</v>
      </c>
      <c r="AB97" s="239">
        <f t="shared" si="62"/>
        <v>492812.34999999986</v>
      </c>
      <c r="AC97" s="239">
        <f t="shared" si="62"/>
        <v>520495.24999999983</v>
      </c>
      <c r="AD97" s="240">
        <f t="shared" si="62"/>
        <v>576407.44999999972</v>
      </c>
      <c r="AE97" s="241">
        <f t="shared" si="62"/>
        <v>661923.9499999996</v>
      </c>
      <c r="AF97" s="242">
        <f t="shared" si="62"/>
        <v>778419.74999999953</v>
      </c>
      <c r="AG97" s="243">
        <f t="shared" si="62"/>
        <v>927269.84999999951</v>
      </c>
      <c r="AH97" s="244">
        <f t="shared" si="62"/>
        <v>1109849.2499999995</v>
      </c>
      <c r="AI97" s="239">
        <f t="shared" si="62"/>
        <v>1327532.9499999995</v>
      </c>
      <c r="AJ97" s="239">
        <f t="shared" si="62"/>
        <v>1581695.9499999997</v>
      </c>
      <c r="AK97" s="245">
        <f t="shared" si="62"/>
        <v>1873713.2499999998</v>
      </c>
    </row>
    <row r="98" spans="1:37" ht="14.5" customHeight="1">
      <c r="A98" s="73"/>
      <c r="B98" s="56"/>
      <c r="C98" s="56"/>
      <c r="D98" s="56"/>
      <c r="E98" s="62"/>
      <c r="F98" s="72"/>
      <c r="G98" s="56"/>
      <c r="H98" s="56"/>
      <c r="I98" s="56"/>
      <c r="J98" s="62"/>
      <c r="K98" s="72"/>
      <c r="L98" s="56"/>
      <c r="M98" s="56"/>
      <c r="N98" s="56"/>
      <c r="O98" s="59"/>
      <c r="P98" s="60"/>
      <c r="Q98" s="61"/>
      <c r="R98" s="56"/>
      <c r="S98" s="56"/>
      <c r="T98" s="56"/>
      <c r="U98" s="56"/>
      <c r="V98" s="56"/>
      <c r="W98" s="56"/>
      <c r="X98" s="56"/>
      <c r="Y98" s="62"/>
      <c r="Z98" s="63"/>
      <c r="AA98" s="64"/>
      <c r="AB98" s="64"/>
      <c r="AC98" s="64"/>
      <c r="AD98" s="65"/>
      <c r="AE98" s="77"/>
      <c r="AF98" s="67"/>
      <c r="AG98" s="68"/>
      <c r="AH98" s="69"/>
      <c r="AI98" s="64"/>
      <c r="AJ98" s="64"/>
      <c r="AK98" s="70"/>
    </row>
    <row r="99" spans="1:37" ht="14.5" customHeight="1">
      <c r="A99" s="246" t="s">
        <v>59</v>
      </c>
      <c r="B99" s="247">
        <f t="shared" ref="B99:AK99" si="63">B92*12*10</f>
        <v>0</v>
      </c>
      <c r="C99" s="247">
        <f t="shared" si="63"/>
        <v>1782.0000000000002</v>
      </c>
      <c r="D99" s="247">
        <f t="shared" si="63"/>
        <v>5148.0000000000009</v>
      </c>
      <c r="E99" s="248">
        <f t="shared" si="63"/>
        <v>10164.000000000002</v>
      </c>
      <c r="F99" s="249">
        <f t="shared" si="63"/>
        <v>31680</v>
      </c>
      <c r="G99" s="247">
        <f t="shared" si="63"/>
        <v>69696</v>
      </c>
      <c r="H99" s="247">
        <f t="shared" si="63"/>
        <v>124211.99999999999</v>
      </c>
      <c r="I99" s="247">
        <f t="shared" si="63"/>
        <v>195228.00000000003</v>
      </c>
      <c r="J99" s="248">
        <f t="shared" si="63"/>
        <v>282744</v>
      </c>
      <c r="K99" s="249">
        <f t="shared" si="63"/>
        <v>535260</v>
      </c>
      <c r="L99" s="247">
        <f t="shared" si="63"/>
        <v>952775.99999999988</v>
      </c>
      <c r="M99" s="247">
        <f t="shared" si="63"/>
        <v>1535291.9999999998</v>
      </c>
      <c r="N99" s="247">
        <f t="shared" si="63"/>
        <v>2282808</v>
      </c>
      <c r="O99" s="250">
        <f t="shared" si="63"/>
        <v>3195324</v>
      </c>
      <c r="P99" s="251">
        <f t="shared" si="63"/>
        <v>4272840.0000000009</v>
      </c>
      <c r="Q99" s="252">
        <f t="shared" si="63"/>
        <v>5515356.0000000009</v>
      </c>
      <c r="R99" s="247">
        <f t="shared" si="63"/>
        <v>6922872.0000000009</v>
      </c>
      <c r="S99" s="247">
        <f t="shared" si="63"/>
        <v>8495388</v>
      </c>
      <c r="T99" s="247">
        <f t="shared" si="63"/>
        <v>10232904.000000002</v>
      </c>
      <c r="U99" s="247">
        <f t="shared" si="63"/>
        <v>12135420</v>
      </c>
      <c r="V99" s="247">
        <f t="shared" si="63"/>
        <v>14202935.999999998</v>
      </c>
      <c r="W99" s="247">
        <f t="shared" si="63"/>
        <v>16435451.999999996</v>
      </c>
      <c r="X99" s="247">
        <f t="shared" si="63"/>
        <v>18832967.999999996</v>
      </c>
      <c r="Y99" s="253">
        <f t="shared" si="63"/>
        <v>21395483.999999993</v>
      </c>
      <c r="Z99" s="254">
        <f t="shared" si="63"/>
        <v>24122999.999999993</v>
      </c>
      <c r="AA99" s="255">
        <f t="shared" si="63"/>
        <v>27015515.999999996</v>
      </c>
      <c r="AB99" s="255">
        <f t="shared" si="63"/>
        <v>30073031.999999993</v>
      </c>
      <c r="AC99" s="255">
        <f t="shared" si="63"/>
        <v>33295548</v>
      </c>
      <c r="AD99" s="256">
        <f t="shared" si="63"/>
        <v>36683063.999999993</v>
      </c>
      <c r="AE99" s="257">
        <f t="shared" si="63"/>
        <v>40235579.999999985</v>
      </c>
      <c r="AF99" s="258">
        <f t="shared" si="63"/>
        <v>43953096</v>
      </c>
      <c r="AG99" s="259">
        <f t="shared" si="63"/>
        <v>47835611.999999993</v>
      </c>
      <c r="AH99" s="260">
        <f t="shared" si="63"/>
        <v>51883128.000000007</v>
      </c>
      <c r="AI99" s="255">
        <f t="shared" si="63"/>
        <v>56095644</v>
      </c>
      <c r="AJ99" s="255">
        <f t="shared" si="63"/>
        <v>60473160.000000015</v>
      </c>
      <c r="AK99" s="261">
        <f t="shared" si="63"/>
        <v>65015676.000000007</v>
      </c>
    </row>
    <row r="100" spans="1:37" ht="14.5" customHeight="1">
      <c r="A100" s="262"/>
      <c r="B100" s="36"/>
      <c r="C100" s="36"/>
      <c r="D100" s="36"/>
      <c r="E100" s="37"/>
      <c r="F100" s="38"/>
      <c r="G100" s="36"/>
      <c r="H100" s="36"/>
      <c r="I100" s="36"/>
      <c r="J100" s="37"/>
      <c r="K100" s="38"/>
      <c r="L100" s="36"/>
      <c r="M100" s="263"/>
      <c r="N100" s="36"/>
      <c r="O100" s="39"/>
      <c r="P100" s="40"/>
      <c r="Q100" s="41"/>
      <c r="R100" s="36"/>
      <c r="S100" s="36"/>
      <c r="T100" s="36"/>
      <c r="U100" s="36"/>
      <c r="V100" s="36"/>
      <c r="W100" s="36"/>
      <c r="X100" s="36"/>
      <c r="Y100" s="37"/>
      <c r="Z100" s="42"/>
      <c r="AA100" s="43"/>
      <c r="AB100" s="43"/>
      <c r="AC100" s="43"/>
      <c r="AD100" s="44"/>
      <c r="AE100" s="264"/>
      <c r="AF100" s="46"/>
      <c r="AG100" s="47"/>
      <c r="AH100" s="48"/>
      <c r="AI100" s="43"/>
      <c r="AJ100" s="43"/>
      <c r="AK100" s="49"/>
    </row>
    <row r="101" spans="1:37" ht="14.5" customHeight="1">
      <c r="A101" s="181" t="s">
        <v>60</v>
      </c>
      <c r="B101" s="36"/>
      <c r="C101" s="265"/>
      <c r="D101" s="265"/>
      <c r="E101" s="266"/>
      <c r="F101" s="38"/>
      <c r="G101" s="36"/>
      <c r="H101" s="265"/>
      <c r="I101" s="36"/>
      <c r="J101" s="266"/>
      <c r="K101" s="267"/>
      <c r="L101" s="265"/>
      <c r="M101" s="36"/>
      <c r="N101" s="36"/>
      <c r="O101" s="268"/>
      <c r="P101" s="269"/>
      <c r="Q101" s="270"/>
      <c r="R101" s="265"/>
      <c r="S101" s="265"/>
      <c r="T101" s="265"/>
      <c r="U101" s="265"/>
      <c r="V101" s="265"/>
      <c r="W101" s="265"/>
      <c r="X101" s="265"/>
      <c r="Y101" s="266"/>
      <c r="Z101" s="42"/>
      <c r="AA101" s="43"/>
      <c r="AB101" s="43"/>
      <c r="AC101" s="43"/>
      <c r="AD101" s="44"/>
      <c r="AE101" s="264"/>
      <c r="AF101" s="46"/>
      <c r="AG101" s="47"/>
      <c r="AH101" s="48"/>
      <c r="AI101" s="43"/>
      <c r="AJ101" s="43"/>
      <c r="AK101" s="49"/>
    </row>
    <row r="102" spans="1:37" ht="14.5" customHeight="1">
      <c r="A102" s="19" t="s">
        <v>61</v>
      </c>
      <c r="B102" s="143">
        <v>500000000000</v>
      </c>
      <c r="C102" s="271"/>
      <c r="D102" s="271"/>
      <c r="E102" s="272"/>
      <c r="F102" s="38"/>
      <c r="G102" s="36"/>
      <c r="H102" s="271"/>
      <c r="I102" s="36"/>
      <c r="J102" s="272"/>
      <c r="K102" s="273"/>
      <c r="L102" s="271"/>
      <c r="M102" s="36"/>
      <c r="N102" s="36"/>
      <c r="O102" s="274"/>
      <c r="P102" s="275"/>
      <c r="Q102" s="276"/>
      <c r="R102" s="271"/>
      <c r="S102" s="271"/>
      <c r="T102" s="271"/>
      <c r="U102" s="271"/>
      <c r="V102" s="271"/>
      <c r="W102" s="271"/>
      <c r="X102" s="271"/>
      <c r="Y102" s="272"/>
      <c r="Z102" s="42"/>
      <c r="AA102" s="43"/>
      <c r="AB102" s="43"/>
      <c r="AC102" s="43"/>
      <c r="AD102" s="44"/>
      <c r="AE102" s="264"/>
      <c r="AF102" s="46"/>
      <c r="AG102" s="47"/>
      <c r="AH102" s="48"/>
      <c r="AI102" s="43"/>
      <c r="AJ102" s="43"/>
      <c r="AK102" s="49"/>
    </row>
    <row r="103" spans="1:37" ht="14.5" customHeight="1">
      <c r="A103" s="231" t="s">
        <v>62</v>
      </c>
      <c r="B103" s="277">
        <f t="shared" ref="B103:AK103" si="64">(B89*12)/$B102</f>
        <v>0</v>
      </c>
      <c r="C103" s="277">
        <f t="shared" si="64"/>
        <v>3.24E-9</v>
      </c>
      <c r="D103" s="277">
        <f t="shared" si="64"/>
        <v>9.3600000000000024E-9</v>
      </c>
      <c r="E103" s="278">
        <f t="shared" si="64"/>
        <v>1.8480000000000004E-8</v>
      </c>
      <c r="F103" s="279">
        <f t="shared" si="64"/>
        <v>5.76E-8</v>
      </c>
      <c r="G103" s="277">
        <f t="shared" si="64"/>
        <v>1.2672000000000001E-7</v>
      </c>
      <c r="H103" s="277">
        <f t="shared" si="64"/>
        <v>2.2583999999999999E-7</v>
      </c>
      <c r="I103" s="277">
        <f t="shared" si="64"/>
        <v>3.5496E-7</v>
      </c>
      <c r="J103" s="278">
        <f t="shared" si="64"/>
        <v>5.1407999999999996E-7</v>
      </c>
      <c r="K103" s="279">
        <f t="shared" si="64"/>
        <v>9.7320000000000006E-7</v>
      </c>
      <c r="L103" s="277">
        <f t="shared" si="64"/>
        <v>1.73232E-6</v>
      </c>
      <c r="M103" s="277">
        <f t="shared" si="64"/>
        <v>2.7914399999999995E-6</v>
      </c>
      <c r="N103" s="277">
        <f t="shared" si="64"/>
        <v>4.1505600000000003E-6</v>
      </c>
      <c r="O103" s="280">
        <f t="shared" si="64"/>
        <v>5.8096800000000008E-6</v>
      </c>
      <c r="P103" s="281">
        <f t="shared" si="64"/>
        <v>7.7688000000000026E-6</v>
      </c>
      <c r="Q103" s="282">
        <f t="shared" si="64"/>
        <v>1.0027920000000001E-5</v>
      </c>
      <c r="R103" s="277">
        <f t="shared" si="64"/>
        <v>1.2587039999999999E-5</v>
      </c>
      <c r="S103" s="277">
        <f t="shared" si="64"/>
        <v>1.5446159999999998E-5</v>
      </c>
      <c r="T103" s="277">
        <f t="shared" si="64"/>
        <v>1.8605280000000005E-5</v>
      </c>
      <c r="U103" s="277">
        <f t="shared" si="64"/>
        <v>2.2064399999999998E-5</v>
      </c>
      <c r="V103" s="277">
        <f t="shared" si="64"/>
        <v>2.5823519999999999E-5</v>
      </c>
      <c r="W103" s="277">
        <f t="shared" si="64"/>
        <v>2.9882639999999993E-5</v>
      </c>
      <c r="X103" s="277">
        <f t="shared" si="64"/>
        <v>3.4241759999999992E-5</v>
      </c>
      <c r="Y103" s="278">
        <f t="shared" si="64"/>
        <v>3.8900879999999991E-5</v>
      </c>
      <c r="Z103" s="283">
        <f t="shared" si="64"/>
        <v>4.3859999999999983E-5</v>
      </c>
      <c r="AA103" s="284">
        <f t="shared" si="64"/>
        <v>4.9119119999999983E-5</v>
      </c>
      <c r="AB103" s="284">
        <f t="shared" si="64"/>
        <v>5.4678239999999984E-5</v>
      </c>
      <c r="AC103" s="284">
        <f t="shared" si="64"/>
        <v>6.0537359999999984E-5</v>
      </c>
      <c r="AD103" s="285">
        <f t="shared" si="64"/>
        <v>6.6696479999999979E-5</v>
      </c>
      <c r="AE103" s="286">
        <f t="shared" si="64"/>
        <v>7.3155599999999974E-5</v>
      </c>
      <c r="AF103" s="287">
        <f t="shared" si="64"/>
        <v>7.991471999999999E-5</v>
      </c>
      <c r="AG103" s="288">
        <f t="shared" si="64"/>
        <v>8.697384E-5</v>
      </c>
      <c r="AH103" s="289">
        <f t="shared" si="64"/>
        <v>9.4332960000000004E-5</v>
      </c>
      <c r="AI103" s="284">
        <f t="shared" si="64"/>
        <v>1.0199208E-4</v>
      </c>
      <c r="AJ103" s="284">
        <f t="shared" si="64"/>
        <v>1.0995120000000003E-4</v>
      </c>
      <c r="AK103" s="290">
        <f t="shared" si="64"/>
        <v>1.1821032000000003E-4</v>
      </c>
    </row>
    <row r="104" spans="1:37" ht="16" customHeight="1">
      <c r="A104" s="291"/>
      <c r="B104" s="292"/>
      <c r="C104" s="292"/>
      <c r="D104" s="292"/>
      <c r="E104" s="293"/>
      <c r="F104" s="294"/>
      <c r="G104" s="295"/>
      <c r="H104" s="295"/>
      <c r="I104" s="295"/>
      <c r="J104" s="296"/>
      <c r="K104" s="294"/>
      <c r="L104" s="295"/>
      <c r="M104" s="295"/>
      <c r="N104" s="295"/>
      <c r="O104" s="297"/>
      <c r="P104" s="298"/>
      <c r="Q104" s="299"/>
      <c r="R104" s="295"/>
      <c r="S104" s="295"/>
      <c r="T104" s="295"/>
      <c r="U104" s="295"/>
      <c r="V104" s="295"/>
      <c r="W104" s="295"/>
      <c r="X104" s="295"/>
      <c r="Y104" s="296"/>
      <c r="Z104" s="300"/>
      <c r="AA104" s="301"/>
      <c r="AB104" s="301"/>
      <c r="AC104" s="301"/>
      <c r="AD104" s="302"/>
      <c r="AE104" s="303"/>
      <c r="AF104" s="304"/>
      <c r="AG104" s="305"/>
      <c r="AH104" s="306"/>
      <c r="AI104" s="301"/>
      <c r="AJ104" s="301"/>
      <c r="AK104" s="307"/>
    </row>
    <row r="105" spans="1:37" ht="16" customHeight="1">
      <c r="A105" s="262"/>
      <c r="B105" s="36"/>
      <c r="C105" s="308"/>
      <c r="D105" s="308"/>
      <c r="E105" s="308"/>
      <c r="F105" s="309"/>
      <c r="G105" s="309"/>
      <c r="H105" s="310"/>
      <c r="I105" s="309"/>
      <c r="J105" s="309"/>
      <c r="K105" s="309"/>
      <c r="L105" s="309"/>
      <c r="M105" s="309"/>
      <c r="N105" s="309"/>
      <c r="O105" s="311"/>
      <c r="P105" s="312"/>
      <c r="Q105" s="313"/>
      <c r="R105" s="309"/>
      <c r="S105" s="309"/>
      <c r="T105" s="309"/>
      <c r="U105" s="309"/>
      <c r="V105" s="309"/>
      <c r="W105" s="309"/>
      <c r="X105" s="309"/>
      <c r="Y105" s="309"/>
      <c r="Z105" s="314"/>
      <c r="AA105" s="315"/>
      <c r="AB105" s="315"/>
      <c r="AC105" s="315"/>
      <c r="AD105" s="316"/>
      <c r="AE105" s="317"/>
      <c r="AF105" s="318"/>
      <c r="AG105" s="319"/>
      <c r="AH105" s="320"/>
      <c r="AI105" s="315"/>
      <c r="AJ105" s="315"/>
      <c r="AK105" s="321"/>
    </row>
    <row r="106" spans="1:37" ht="14.5" customHeight="1">
      <c r="A106" s="322" t="s">
        <v>63</v>
      </c>
      <c r="B106" s="323"/>
      <c r="C106" s="324"/>
      <c r="D106" s="324"/>
      <c r="E106" s="324"/>
      <c r="F106" s="308"/>
      <c r="G106" s="308"/>
      <c r="H106" s="325"/>
      <c r="I106" s="308"/>
      <c r="J106" s="324"/>
      <c r="K106" s="324"/>
      <c r="L106" s="324"/>
      <c r="M106" s="308"/>
      <c r="N106" s="308"/>
      <c r="O106" s="326"/>
      <c r="P106" s="327"/>
      <c r="Q106" s="328"/>
      <c r="R106" s="324"/>
      <c r="S106" s="324"/>
      <c r="T106" s="324"/>
      <c r="U106" s="324"/>
      <c r="V106" s="324"/>
      <c r="W106" s="324"/>
      <c r="X106" s="324"/>
      <c r="Y106" s="324"/>
      <c r="Z106" s="329"/>
      <c r="AA106" s="330"/>
      <c r="AB106" s="330"/>
      <c r="AC106" s="330"/>
      <c r="AD106" s="331"/>
      <c r="AE106" s="332"/>
      <c r="AF106" s="333"/>
      <c r="AG106" s="334"/>
      <c r="AH106" s="335"/>
      <c r="AI106" s="330"/>
      <c r="AJ106" s="330"/>
      <c r="AK106" s="336"/>
    </row>
    <row r="107" spans="1:37" ht="14.5" customHeight="1">
      <c r="A107" s="337" t="s">
        <v>78</v>
      </c>
      <c r="B107" s="338">
        <v>7.4999999999999997E-2</v>
      </c>
      <c r="C107" s="324"/>
      <c r="D107" s="324"/>
      <c r="E107" s="324"/>
      <c r="F107" s="308"/>
      <c r="G107" s="308"/>
      <c r="H107" s="325"/>
      <c r="I107" s="308"/>
      <c r="J107" s="324"/>
      <c r="K107" s="324"/>
      <c r="L107" s="324"/>
      <c r="M107" s="308"/>
      <c r="N107" s="308"/>
      <c r="O107" s="326"/>
      <c r="P107" s="327"/>
      <c r="Q107" s="328"/>
      <c r="R107" s="324"/>
      <c r="S107" s="324"/>
      <c r="T107" s="324"/>
      <c r="U107" s="324"/>
      <c r="V107" s="324"/>
      <c r="W107" s="324"/>
      <c r="X107" s="324"/>
      <c r="Y107" s="324"/>
      <c r="Z107" s="329"/>
      <c r="AA107" s="330"/>
      <c r="AB107" s="330"/>
      <c r="AC107" s="330"/>
      <c r="AD107" s="331"/>
      <c r="AE107" s="332"/>
      <c r="AF107" s="333"/>
      <c r="AG107" s="334"/>
      <c r="AH107" s="335"/>
      <c r="AI107" s="330"/>
      <c r="AJ107" s="330"/>
      <c r="AK107" s="336"/>
    </row>
    <row r="108" spans="1:37" ht="14.5" customHeight="1">
      <c r="A108" s="337" t="s">
        <v>64</v>
      </c>
      <c r="B108" s="339">
        <v>0.5</v>
      </c>
      <c r="C108" s="340"/>
      <c r="D108" s="325"/>
      <c r="E108" s="325"/>
      <c r="F108" s="36"/>
      <c r="G108" s="36"/>
      <c r="H108" s="341"/>
      <c r="I108" s="36"/>
      <c r="J108" s="325"/>
      <c r="K108" s="325"/>
      <c r="L108" s="325"/>
      <c r="M108" s="36"/>
      <c r="N108" s="36"/>
      <c r="O108" s="342"/>
      <c r="P108" s="343"/>
      <c r="Q108" s="344"/>
      <c r="R108" s="325"/>
      <c r="S108" s="325"/>
      <c r="T108" s="325"/>
      <c r="U108" s="325"/>
      <c r="V108" s="325"/>
      <c r="W108" s="325"/>
      <c r="X108" s="325"/>
      <c r="Y108" s="325"/>
      <c r="Z108" s="345"/>
      <c r="AA108" s="346"/>
      <c r="AB108" s="346"/>
      <c r="AC108" s="346"/>
      <c r="AD108" s="347"/>
      <c r="AE108" s="348"/>
      <c r="AF108" s="349"/>
      <c r="AG108" s="350"/>
      <c r="AH108" s="351"/>
      <c r="AI108" s="346"/>
      <c r="AJ108" s="346"/>
      <c r="AK108" s="352"/>
    </row>
    <row r="109" spans="1:37" ht="14.5" customHeight="1">
      <c r="A109" s="337" t="s">
        <v>65</v>
      </c>
      <c r="B109" s="353">
        <v>0.05</v>
      </c>
      <c r="C109" s="340"/>
      <c r="D109" s="325"/>
      <c r="E109" s="325"/>
      <c r="F109" s="36"/>
      <c r="G109" s="36"/>
      <c r="H109" s="341"/>
      <c r="I109" s="36"/>
      <c r="J109" s="325"/>
      <c r="K109" s="325"/>
      <c r="L109" s="325"/>
      <c r="M109" s="36"/>
      <c r="N109" s="36"/>
      <c r="O109" s="342"/>
      <c r="P109" s="343"/>
      <c r="Q109" s="344"/>
      <c r="R109" s="325"/>
      <c r="S109" s="325"/>
      <c r="T109" s="325"/>
      <c r="U109" s="325"/>
      <c r="V109" s="325"/>
      <c r="W109" s="325"/>
      <c r="X109" s="325"/>
      <c r="Y109" s="325"/>
      <c r="Z109" s="345"/>
      <c r="AA109" s="346"/>
      <c r="AB109" s="346"/>
      <c r="AC109" s="346"/>
      <c r="AD109" s="347"/>
      <c r="AE109" s="348"/>
      <c r="AF109" s="349"/>
      <c r="AG109" s="350"/>
      <c r="AH109" s="351"/>
      <c r="AI109" s="346"/>
      <c r="AJ109" s="346"/>
      <c r="AK109" s="352"/>
    </row>
    <row r="110" spans="1:37" ht="14.5" customHeight="1">
      <c r="A110" s="337" t="s">
        <v>66</v>
      </c>
      <c r="B110" s="353">
        <v>0.05</v>
      </c>
      <c r="C110" s="340"/>
      <c r="D110" s="325"/>
      <c r="E110" s="325"/>
      <c r="F110" s="36"/>
      <c r="G110" s="36"/>
      <c r="H110" s="341"/>
      <c r="I110" s="36"/>
      <c r="J110" s="325"/>
      <c r="K110" s="325"/>
      <c r="L110" s="325"/>
      <c r="M110" s="36"/>
      <c r="N110" s="36"/>
      <c r="O110" s="342"/>
      <c r="P110" s="343"/>
      <c r="Q110" s="344"/>
      <c r="R110" s="325"/>
      <c r="S110" s="325"/>
      <c r="T110" s="325"/>
      <c r="U110" s="325"/>
      <c r="V110" s="325"/>
      <c r="W110" s="325"/>
      <c r="X110" s="325"/>
      <c r="Y110" s="325"/>
      <c r="Z110" s="345"/>
      <c r="AA110" s="346"/>
      <c r="AB110" s="346"/>
      <c r="AC110" s="346"/>
      <c r="AD110" s="347"/>
      <c r="AE110" s="348"/>
      <c r="AF110" s="349"/>
      <c r="AG110" s="350"/>
      <c r="AH110" s="351"/>
      <c r="AI110" s="346"/>
      <c r="AJ110" s="346"/>
      <c r="AK110" s="352"/>
    </row>
    <row r="111" spans="1:37" ht="14.5" customHeight="1">
      <c r="A111" s="337" t="s">
        <v>67</v>
      </c>
      <c r="B111" s="354">
        <v>100</v>
      </c>
      <c r="C111" s="355"/>
      <c r="D111" s="325"/>
      <c r="E111" s="325"/>
      <c r="F111" s="36"/>
      <c r="G111" s="36"/>
      <c r="H111" s="341"/>
      <c r="I111" s="36"/>
      <c r="J111" s="325"/>
      <c r="K111" s="325"/>
      <c r="L111" s="325"/>
      <c r="M111" s="36"/>
      <c r="N111" s="36"/>
      <c r="O111" s="342"/>
      <c r="P111" s="343"/>
      <c r="Q111" s="344"/>
      <c r="R111" s="325"/>
      <c r="S111" s="325"/>
      <c r="T111" s="325"/>
      <c r="U111" s="325"/>
      <c r="V111" s="325"/>
      <c r="W111" s="325"/>
      <c r="X111" s="325"/>
      <c r="Y111" s="325"/>
      <c r="Z111" s="345"/>
      <c r="AA111" s="346"/>
      <c r="AB111" s="346"/>
      <c r="AC111" s="346"/>
      <c r="AD111" s="347"/>
      <c r="AE111" s="348"/>
      <c r="AF111" s="349"/>
      <c r="AG111" s="350"/>
      <c r="AH111" s="351"/>
      <c r="AI111" s="346"/>
      <c r="AJ111" s="346"/>
      <c r="AK111" s="352"/>
    </row>
    <row r="112" spans="1:37" ht="14.5" customHeight="1">
      <c r="A112" s="337" t="s">
        <v>68</v>
      </c>
      <c r="B112" s="356">
        <v>1</v>
      </c>
      <c r="C112" s="324"/>
      <c r="D112" s="324"/>
      <c r="E112" s="324"/>
      <c r="F112" s="308"/>
      <c r="G112" s="308"/>
      <c r="H112" s="325"/>
      <c r="I112" s="308"/>
      <c r="J112" s="324"/>
      <c r="K112" s="324"/>
      <c r="L112" s="324"/>
      <c r="M112" s="308"/>
      <c r="N112" s="308"/>
      <c r="O112" s="326"/>
      <c r="P112" s="327"/>
      <c r="Q112" s="328"/>
      <c r="R112" s="324"/>
      <c r="S112" s="324"/>
      <c r="T112" s="324"/>
      <c r="U112" s="324"/>
      <c r="V112" s="324"/>
      <c r="W112" s="324"/>
      <c r="X112" s="324"/>
      <c r="Y112" s="324"/>
      <c r="Z112" s="329"/>
      <c r="AA112" s="330"/>
      <c r="AB112" s="330"/>
      <c r="AC112" s="330"/>
      <c r="AD112" s="331"/>
      <c r="AE112" s="332"/>
      <c r="AF112" s="333"/>
      <c r="AG112" s="334"/>
      <c r="AH112" s="335"/>
      <c r="AI112" s="330"/>
      <c r="AJ112" s="330"/>
      <c r="AK112" s="336"/>
    </row>
    <row r="113" spans="1:37" ht="14.5" customHeight="1">
      <c r="A113" s="337" t="s">
        <v>69</v>
      </c>
      <c r="B113" s="357">
        <v>0.5</v>
      </c>
      <c r="C113" s="324"/>
      <c r="D113" s="324"/>
      <c r="E113" s="324"/>
      <c r="F113" s="308"/>
      <c r="G113" s="308"/>
      <c r="H113" s="324"/>
      <c r="I113" s="308"/>
      <c r="J113" s="324"/>
      <c r="K113" s="324"/>
      <c r="L113" s="324"/>
      <c r="M113" s="308"/>
      <c r="N113" s="308"/>
      <c r="O113" s="326"/>
      <c r="P113" s="327"/>
      <c r="Q113" s="328"/>
      <c r="R113" s="324"/>
      <c r="S113" s="324"/>
      <c r="T113" s="324"/>
      <c r="U113" s="324"/>
      <c r="V113" s="324"/>
      <c r="W113" s="324"/>
      <c r="X113" s="324"/>
      <c r="Y113" s="324"/>
      <c r="Z113" s="329"/>
      <c r="AA113" s="330"/>
      <c r="AB113" s="330"/>
      <c r="AC113" s="330"/>
      <c r="AD113" s="331"/>
      <c r="AE113" s="332"/>
      <c r="AF113" s="333"/>
      <c r="AG113" s="334"/>
      <c r="AH113" s="335"/>
      <c r="AI113" s="330"/>
      <c r="AJ113" s="330"/>
      <c r="AK113" s="336"/>
    </row>
    <row r="114" spans="1:37" ht="14.5" customHeight="1">
      <c r="A114" s="337" t="s">
        <v>70</v>
      </c>
      <c r="B114" s="357">
        <v>50</v>
      </c>
      <c r="C114" s="325"/>
      <c r="D114" s="325"/>
      <c r="E114" s="325"/>
      <c r="F114" s="36"/>
      <c r="G114" s="36"/>
      <c r="H114" s="341"/>
      <c r="I114" s="36"/>
      <c r="J114" s="325"/>
      <c r="K114" s="325"/>
      <c r="L114" s="325"/>
      <c r="M114" s="36"/>
      <c r="N114" s="36"/>
      <c r="O114" s="342"/>
      <c r="P114" s="343"/>
      <c r="Q114" s="344"/>
      <c r="R114" s="325"/>
      <c r="S114" s="325"/>
      <c r="T114" s="325"/>
      <c r="U114" s="325"/>
      <c r="V114" s="325"/>
      <c r="W114" s="325"/>
      <c r="X114" s="325"/>
      <c r="Y114" s="325"/>
      <c r="Z114" s="345"/>
      <c r="AA114" s="346"/>
      <c r="AB114" s="346"/>
      <c r="AC114" s="346"/>
      <c r="AD114" s="347"/>
      <c r="AE114" s="348"/>
      <c r="AF114" s="349"/>
      <c r="AG114" s="350"/>
      <c r="AH114" s="351"/>
      <c r="AI114" s="346"/>
      <c r="AJ114" s="346"/>
      <c r="AK114" s="352"/>
    </row>
    <row r="115" spans="1:37" ht="14.5" customHeight="1">
      <c r="A115" s="337" t="s">
        <v>71</v>
      </c>
      <c r="B115" s="358">
        <v>7</v>
      </c>
      <c r="C115" s="325"/>
      <c r="D115" s="325"/>
      <c r="E115" s="325"/>
      <c r="F115" s="36"/>
      <c r="G115" s="36"/>
      <c r="H115" s="341"/>
      <c r="I115" s="36"/>
      <c r="J115" s="325"/>
      <c r="K115" s="325"/>
      <c r="L115" s="325"/>
      <c r="M115" s="36"/>
      <c r="N115" s="36"/>
      <c r="O115" s="342"/>
      <c r="P115" s="343"/>
      <c r="Q115" s="344"/>
      <c r="R115" s="325"/>
      <c r="S115" s="325"/>
      <c r="T115" s="325"/>
      <c r="U115" s="325"/>
      <c r="V115" s="325"/>
      <c r="W115" s="325"/>
      <c r="X115" s="325"/>
      <c r="Y115" s="325"/>
      <c r="Z115" s="345"/>
      <c r="AA115" s="346"/>
      <c r="AB115" s="346"/>
      <c r="AC115" s="346"/>
      <c r="AD115" s="347"/>
      <c r="AE115" s="348"/>
      <c r="AF115" s="349"/>
      <c r="AG115" s="350"/>
      <c r="AH115" s="351"/>
      <c r="AI115" s="346"/>
      <c r="AJ115" s="346"/>
      <c r="AK115" s="352"/>
    </row>
    <row r="116" spans="1:37" ht="14.5" customHeight="1">
      <c r="A116" s="359"/>
      <c r="B116" s="360"/>
      <c r="C116" s="325"/>
      <c r="D116" s="325"/>
      <c r="E116" s="325"/>
      <c r="F116" s="36"/>
      <c r="G116" s="36"/>
      <c r="H116" s="341"/>
      <c r="I116" s="36"/>
      <c r="J116" s="325"/>
      <c r="K116" s="325"/>
      <c r="L116" s="325"/>
      <c r="M116" s="36"/>
      <c r="N116" s="36"/>
      <c r="O116" s="342"/>
      <c r="P116" s="343"/>
      <c r="Q116" s="344"/>
      <c r="R116" s="325"/>
      <c r="S116" s="325"/>
      <c r="T116" s="325"/>
      <c r="U116" s="325"/>
      <c r="V116" s="325"/>
      <c r="W116" s="325"/>
      <c r="X116" s="325"/>
      <c r="Y116" s="325"/>
      <c r="Z116" s="345"/>
      <c r="AA116" s="346"/>
      <c r="AB116" s="346"/>
      <c r="AC116" s="346"/>
      <c r="AD116" s="347"/>
      <c r="AE116" s="348"/>
      <c r="AF116" s="349"/>
      <c r="AG116" s="350"/>
      <c r="AH116" s="351"/>
      <c r="AI116" s="346"/>
      <c r="AJ116" s="346"/>
      <c r="AK116" s="352"/>
    </row>
    <row r="117" spans="1:37" ht="14.5" customHeight="1">
      <c r="A117" s="359"/>
      <c r="B117" s="360"/>
      <c r="C117" s="325"/>
      <c r="D117" s="325"/>
      <c r="E117" s="325"/>
      <c r="F117" s="36"/>
      <c r="G117" s="36"/>
      <c r="H117" s="341"/>
      <c r="I117" s="36"/>
      <c r="J117" s="325"/>
      <c r="K117" s="325"/>
      <c r="L117" s="325"/>
      <c r="M117" s="36"/>
      <c r="N117" s="36"/>
      <c r="O117" s="342"/>
      <c r="P117" s="343"/>
      <c r="Q117" s="344"/>
      <c r="R117" s="325"/>
      <c r="S117" s="325"/>
      <c r="T117" s="325"/>
      <c r="U117" s="325"/>
      <c r="V117" s="325"/>
      <c r="W117" s="325"/>
      <c r="X117" s="325"/>
      <c r="Y117" s="325"/>
      <c r="Z117" s="345"/>
      <c r="AA117" s="346"/>
      <c r="AB117" s="346"/>
      <c r="AC117" s="346"/>
      <c r="AD117" s="347"/>
      <c r="AE117" s="348"/>
      <c r="AF117" s="349"/>
      <c r="AG117" s="350"/>
      <c r="AH117" s="351"/>
      <c r="AI117" s="346"/>
      <c r="AJ117" s="346"/>
      <c r="AK117" s="352"/>
    </row>
    <row r="118" spans="1:37" ht="15.5" customHeight="1">
      <c r="A118" s="359"/>
      <c r="B118" s="360"/>
      <c r="C118" s="325"/>
      <c r="D118" s="325"/>
      <c r="E118" s="325"/>
      <c r="F118" s="36"/>
      <c r="G118" s="36"/>
      <c r="H118" s="341"/>
      <c r="I118" s="36"/>
      <c r="J118" s="325"/>
      <c r="K118" s="325"/>
      <c r="L118" s="325"/>
      <c r="M118" s="36"/>
      <c r="N118" s="36"/>
      <c r="O118" s="342"/>
      <c r="P118" s="361"/>
      <c r="Q118" s="344"/>
      <c r="R118" s="325"/>
      <c r="S118" s="325"/>
      <c r="T118" s="325"/>
      <c r="U118" s="325"/>
      <c r="V118" s="325"/>
      <c r="W118" s="325"/>
      <c r="X118" s="325"/>
      <c r="Y118" s="325"/>
      <c r="Z118" s="362"/>
      <c r="AA118" s="363"/>
      <c r="AB118" s="363"/>
      <c r="AC118" s="363"/>
      <c r="AD118" s="364"/>
      <c r="AE118" s="365"/>
      <c r="AF118" s="366"/>
      <c r="AG118" s="367"/>
      <c r="AH118" s="368"/>
      <c r="AI118" s="363"/>
      <c r="AJ118" s="363"/>
      <c r="AK118" s="369"/>
    </row>
  </sheetData>
  <conditionalFormatting sqref="B91:C91">
    <cfRule type="cellIs" dxfId="0" priority="1" stopIfTrue="1" operator="notEqual">
      <formula>"0"</formula>
    </cfRule>
  </conditionalFormatting>
  <pageMargins left="0.75" right="0.75" top="1" bottom="1" header="0.5" footer="0.5"/>
  <pageSetup scale="25"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3"/>
  <sheetViews>
    <sheetView showGridLines="0" workbookViewId="0"/>
  </sheetViews>
  <sheetFormatPr baseColWidth="10" defaultColWidth="45.33203125" defaultRowHeight="18" customHeight="1" x14ac:dyDescent="0"/>
  <cols>
    <col min="1" max="1" width="73.33203125" style="370" customWidth="1"/>
    <col min="2" max="2" width="17.1640625" style="370" customWidth="1"/>
    <col min="3" max="4" width="12.33203125" style="370" customWidth="1"/>
    <col min="5" max="6" width="12.5" style="370" customWidth="1"/>
    <col min="7" max="9" width="12.33203125" style="370" customWidth="1"/>
    <col min="10" max="256" width="45.33203125" style="370" customWidth="1"/>
  </cols>
  <sheetData>
    <row r="1" spans="1:9" ht="22.5" customHeight="1">
      <c r="A1" s="371" t="s">
        <v>46</v>
      </c>
      <c r="B1" s="372"/>
      <c r="C1" s="373"/>
      <c r="D1" s="373"/>
      <c r="E1" s="373"/>
      <c r="F1" s="373"/>
      <c r="G1" s="373"/>
      <c r="H1" s="373"/>
      <c r="I1" s="373"/>
    </row>
    <row r="2" spans="1:9" ht="14.5" customHeight="1">
      <c r="A2" s="112"/>
      <c r="B2" s="3">
        <v>42675</v>
      </c>
      <c r="C2" s="3">
        <v>42705</v>
      </c>
      <c r="D2" s="3">
        <v>42736</v>
      </c>
      <c r="E2" s="3">
        <v>42767</v>
      </c>
      <c r="F2" s="3">
        <v>42795</v>
      </c>
      <c r="G2" s="3">
        <v>42826</v>
      </c>
      <c r="H2" s="3">
        <v>42856</v>
      </c>
      <c r="I2" s="3">
        <v>42887</v>
      </c>
    </row>
    <row r="3" spans="1:9" ht="22.5" customHeight="1">
      <c r="A3" s="112" t="s">
        <v>47</v>
      </c>
      <c r="B3" s="374">
        <f>'PAYYAP 36 Months - Table 1'!B81</f>
        <v>20</v>
      </c>
      <c r="C3" s="374">
        <f>'PAYYAP 36 Months - Table 1'!C81</f>
        <v>520</v>
      </c>
      <c r="D3" s="374">
        <f>'PAYYAP 36 Months - Table 1'!D81</f>
        <v>1020</v>
      </c>
      <c r="E3" s="374">
        <f>'PAYYAP 36 Months - Table 1'!E81</f>
        <v>1520</v>
      </c>
      <c r="F3" s="374">
        <f>'PAYYAP 36 Months - Table 1'!F81</f>
        <v>6520</v>
      </c>
      <c r="G3" s="374">
        <f>'PAYYAP 36 Months - Table 1'!G81</f>
        <v>11520</v>
      </c>
      <c r="H3" s="374">
        <f>'PAYYAP 36 Months - Table 1'!H81</f>
        <v>16520</v>
      </c>
      <c r="I3" s="374">
        <f>'PAYYAP 36 Months - Table 1'!I81</f>
        <v>21520</v>
      </c>
    </row>
    <row r="4" spans="1:9" ht="22.5" customHeight="1">
      <c r="A4" s="112" t="s">
        <v>72</v>
      </c>
      <c r="B4" s="375">
        <f>'PAYYAP 36 Months - Table 1'!B82</f>
        <v>1</v>
      </c>
      <c r="C4" s="375">
        <f>'PAYYAP 36 Months - Table 1'!C82</f>
        <v>26</v>
      </c>
      <c r="D4" s="375">
        <f>'PAYYAP 36 Months - Table 1'!D82</f>
        <v>51</v>
      </c>
      <c r="E4" s="375">
        <f>'PAYYAP 36 Months - Table 1'!E82</f>
        <v>76</v>
      </c>
      <c r="F4" s="375">
        <f>'PAYYAP 36 Months - Table 1'!F82</f>
        <v>326</v>
      </c>
      <c r="G4" s="375">
        <f>'PAYYAP 36 Months - Table 1'!G82</f>
        <v>576</v>
      </c>
      <c r="H4" s="375">
        <f>'PAYYAP 36 Months - Table 1'!H82</f>
        <v>826</v>
      </c>
      <c r="I4" s="375">
        <f>'PAYYAP 36 Months - Table 1'!I82</f>
        <v>1076</v>
      </c>
    </row>
    <row r="5" spans="1:9" ht="22.5" customHeight="1">
      <c r="A5" s="112" t="s">
        <v>49</v>
      </c>
      <c r="B5" s="374">
        <f>'PAYYAP 36 Months - Table 1'!B83</f>
        <v>0.05</v>
      </c>
      <c r="C5" s="374">
        <f>'PAYYAP 36 Months - Table 1'!C83</f>
        <v>1.3</v>
      </c>
      <c r="D5" s="374">
        <f>'PAYYAP 36 Months - Table 1'!D83</f>
        <v>2.5500000000000003</v>
      </c>
      <c r="E5" s="374">
        <f>'PAYYAP 36 Months - Table 1'!E83</f>
        <v>3.8000000000000003</v>
      </c>
      <c r="F5" s="374">
        <f>'PAYYAP 36 Months - Table 1'!F83</f>
        <v>16.3</v>
      </c>
      <c r="G5" s="374">
        <f>'PAYYAP 36 Months - Table 1'!G83</f>
        <v>28.8</v>
      </c>
      <c r="H5" s="374">
        <f>'PAYYAP 36 Months - Table 1'!H83</f>
        <v>41.300000000000004</v>
      </c>
      <c r="I5" s="374">
        <f>'PAYYAP 36 Months - Table 1'!I83</f>
        <v>53.800000000000004</v>
      </c>
    </row>
    <row r="6" spans="1:9" ht="22.5" customHeight="1">
      <c r="A6" s="112" t="s">
        <v>50</v>
      </c>
      <c r="B6" s="375">
        <f>'PAYYAP 36 Months - Table 1'!B84</f>
        <v>0.05</v>
      </c>
      <c r="C6" s="375">
        <f>'PAYYAP 36 Months - Table 1'!C84</f>
        <v>1.35</v>
      </c>
      <c r="D6" s="375">
        <f>'PAYYAP 36 Months - Table 1'!D84</f>
        <v>3.9000000000000004</v>
      </c>
      <c r="E6" s="375">
        <f>'PAYYAP 36 Months - Table 1'!E84</f>
        <v>7.7000000000000011</v>
      </c>
      <c r="F6" s="375">
        <f>'PAYYAP 36 Months - Table 1'!F84</f>
        <v>24</v>
      </c>
      <c r="G6" s="375">
        <f>'PAYYAP 36 Months - Table 1'!G84</f>
        <v>52.8</v>
      </c>
      <c r="H6" s="375">
        <f>'PAYYAP 36 Months - Table 1'!H84</f>
        <v>94.1</v>
      </c>
      <c r="I6" s="375">
        <f>'PAYYAP 36 Months - Table 1'!I84</f>
        <v>147.9</v>
      </c>
    </row>
    <row r="7" spans="1:9" ht="22.5" customHeight="1">
      <c r="A7" s="112" t="s">
        <v>73</v>
      </c>
      <c r="B7" s="376">
        <f>'PAYYAP 36 Months - Table 1'!B89</f>
        <v>0</v>
      </c>
      <c r="C7" s="376">
        <f>'PAYYAP 36 Months - Table 1'!C89</f>
        <v>135</v>
      </c>
      <c r="D7" s="376">
        <f>'PAYYAP 36 Months - Table 1'!D89</f>
        <v>390.00000000000006</v>
      </c>
      <c r="E7" s="376">
        <f>'PAYYAP 36 Months - Table 1'!E89</f>
        <v>770.00000000000011</v>
      </c>
      <c r="F7" s="376">
        <f>'PAYYAP 36 Months - Table 1'!F89</f>
        <v>2400</v>
      </c>
      <c r="G7" s="376">
        <f>'PAYYAP 36 Months - Table 1'!G89</f>
        <v>5280</v>
      </c>
      <c r="H7" s="376">
        <f>'PAYYAP 36 Months - Table 1'!H89</f>
        <v>9410</v>
      </c>
      <c r="I7" s="376">
        <f>'PAYYAP 36 Months - Table 1'!I89</f>
        <v>14790</v>
      </c>
    </row>
    <row r="8" spans="1:9" ht="22.5" customHeight="1">
      <c r="A8" s="377" t="s">
        <v>74</v>
      </c>
      <c r="B8" s="378"/>
      <c r="C8" s="378"/>
      <c r="D8" s="378"/>
      <c r="E8" s="378"/>
      <c r="F8" s="378"/>
      <c r="G8" s="378"/>
      <c r="H8" s="378"/>
      <c r="I8" s="378"/>
    </row>
    <row r="9" spans="1:9" ht="14.5" customHeight="1">
      <c r="A9" s="112" t="s">
        <v>47</v>
      </c>
      <c r="B9" s="379" t="s">
        <v>75</v>
      </c>
      <c r="C9" s="129"/>
      <c r="D9" s="129"/>
      <c r="E9" s="129"/>
      <c r="F9" s="129"/>
      <c r="G9" s="129"/>
      <c r="H9" s="129"/>
      <c r="I9" s="129"/>
    </row>
    <row r="10" spans="1:9" ht="22.5" customHeight="1">
      <c r="A10" s="112" t="s">
        <v>72</v>
      </c>
      <c r="B10" s="379" t="s">
        <v>75</v>
      </c>
      <c r="C10" s="375"/>
      <c r="D10" s="375"/>
      <c r="E10" s="375"/>
      <c r="F10" s="375"/>
      <c r="G10" s="375"/>
      <c r="H10" s="375"/>
      <c r="I10" s="375"/>
    </row>
    <row r="11" spans="1:9" ht="14.5" customHeight="1">
      <c r="A11" s="112" t="s">
        <v>49</v>
      </c>
      <c r="B11" s="379" t="s">
        <v>75</v>
      </c>
      <c r="C11" s="129"/>
      <c r="D11" s="129"/>
      <c r="E11" s="129"/>
      <c r="F11" s="129"/>
      <c r="G11" s="129"/>
      <c r="H11" s="129"/>
      <c r="I11" s="129"/>
    </row>
    <row r="12" spans="1:9" ht="22.5" customHeight="1">
      <c r="A12" s="112" t="s">
        <v>50</v>
      </c>
      <c r="B12" s="379" t="s">
        <v>75</v>
      </c>
      <c r="C12" s="375"/>
      <c r="D12" s="375"/>
      <c r="E12" s="375"/>
      <c r="F12" s="375"/>
      <c r="G12" s="375"/>
      <c r="H12" s="375"/>
      <c r="I12" s="375"/>
    </row>
    <row r="13" spans="1:9" ht="22.5" customHeight="1">
      <c r="A13" s="112" t="s">
        <v>73</v>
      </c>
      <c r="B13" s="380">
        <v>0</v>
      </c>
      <c r="C13" s="381"/>
      <c r="D13" s="381"/>
      <c r="E13" s="381"/>
      <c r="F13" s="381"/>
      <c r="G13" s="381"/>
      <c r="H13" s="381"/>
      <c r="I13" s="381"/>
    </row>
  </sheetData>
  <pageMargins left="0.75" right="0.75" top="1" bottom="1" header="0.5" footer="0.5"/>
  <pageSetup scale="25"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0" defaultRowHeight="13" customHeight="1" x14ac:dyDescent="0"/>
  <cols>
    <col min="1" max="256" width="10" customWidth="1"/>
  </cols>
  <sheetData/>
  <pageMargins left="0.75" right="0.75" top="1" bottom="1" header="0.5" footer="0.5"/>
  <pageSetup scale="2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PAYYAP 36 Months - Table 1</vt:lpstr>
      <vt:lpstr>PAYYAP 36 Months - Table 1-1</vt:lpstr>
      <vt:lpstr>PAYYAP 36 Months - Drawings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Shea Writer</cp:lastModifiedBy>
  <dcterms:created xsi:type="dcterms:W3CDTF">2017-03-02T06:58:48Z</dcterms:created>
  <dcterms:modified xsi:type="dcterms:W3CDTF">2017-03-02T06:58:49Z</dcterms:modified>
</cp:coreProperties>
</file>