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PAYYAP 36 Months - Table 1" sheetId="2" r:id="rId5"/>
    <sheet name="PAYYAP 36 Months - Table 1-1" sheetId="3" r:id="rId6"/>
    <sheet name="PAYYAP 36 Months - Drawings" sheetId="4" r:id="rId7"/>
  </sheets>
</workbook>
</file>

<file path=xl/comments1.xml><?xml version="1.0" encoding="utf-8"?>
<comments xmlns="http://schemas.openxmlformats.org/spreadsheetml/2006/main">
  <authors>
    <author>Author</author>
    <author>shea writer</author>
  </authors>
  <commentList>
    <comment ref="A80" authorId="0">
      <text>
        <r>
          <rPr>
            <sz val="11"/>
            <color indexed="8"/>
            <rFont val="Helvetica"/>
          </rPr>
          <t xml:space="preserve">Author:
For every $1.00 spent online advertising, LIVE Pilot Metrics suggest we can expect one (1) new registered member.
</t>
        </r>
      </text>
    </comment>
    <comment ref="A88" authorId="0">
      <text>
        <r>
          <rPr>
            <sz val="11"/>
            <color indexed="8"/>
            <rFont val="Helvetica"/>
          </rPr>
          <t xml:space="preserve">Author:
Live Pilot Metrics suggest we can expect $500 monthly, per “Live Processing” Member.
</t>
        </r>
      </text>
    </comment>
    <comment ref="B111" authorId="0">
      <text>
        <r>
          <rPr>
            <sz val="11"/>
            <color indexed="8"/>
            <rFont val="Helvetica"/>
          </rPr>
          <t>Author:
Each registered member can be expected to attract another 1.0 registered members over the lifetime of the membership.</t>
        </r>
      </text>
    </comment>
    <comment ref="B114" authorId="1">
      <text>
        <r>
          <rPr>
            <sz val="11"/>
            <color indexed="8"/>
            <rFont val="Helvetica"/>
          </rPr>
          <t>shea writer:
We assume small merchants facilitating ~10 transactions per month (w/ avg. transaction value at USD 50.00)</t>
        </r>
      </text>
    </comment>
  </commentList>
</comments>
</file>

<file path=xl/comments2.xml><?xml version="1.0" encoding="utf-8"?>
<comments xmlns="http://schemas.openxmlformats.org/spreadsheetml/2006/main">
  <authors>
    <author>Author</author>
  </authors>
  <commentList>
    <comment ref="A3" authorId="0">
      <text>
        <r>
          <rPr>
            <sz val="11"/>
            <color indexed="8"/>
            <rFont val="Helvetica"/>
          </rPr>
          <t xml:space="preserve">Author:
For every $1.00 spent online advertising, LIVE Pilot Metrics suggest we can expect one (1) new registered member.
</t>
        </r>
      </text>
    </comment>
    <comment ref="A9" authorId="0">
      <text>
        <r>
          <rPr>
            <sz val="11"/>
            <color indexed="8"/>
            <rFont val="Helvetica"/>
          </rPr>
          <t xml:space="preserve">Author:
For every $1.00 spent online advertising, LIVE Pilot Metrics suggest we can expect one (1) new registered member.
</t>
        </r>
      </text>
    </comment>
  </commentList>
</comments>
</file>

<file path=xl/sharedStrings.xml><?xml version="1.0" encoding="utf-8"?>
<sst xmlns="http://schemas.openxmlformats.org/spreadsheetml/2006/main" uniqueCount="87">
  <si>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</si>
  <si>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</si>
  <si>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</si>
  <si>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</si>
  <si>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PAYYAP 36 Months</t>
  </si>
  <si>
    <t>Table 1</t>
  </si>
  <si>
    <t>PAYYAP 36 Months - Table 1</t>
  </si>
  <si>
    <t>MONTHS:</t>
  </si>
  <si>
    <t>EXPENSES:</t>
  </si>
  <si>
    <t>CASH INVESTMENTS:</t>
  </si>
  <si>
    <t>FIXED:</t>
  </si>
  <si>
    <t>Office/Rent</t>
  </si>
  <si>
    <t>PAYYAP LLC (75 Park Avenue, Suite 2607; NY, NY)</t>
  </si>
  <si>
    <t>Misc.</t>
  </si>
  <si>
    <t>subtotal</t>
  </si>
  <si>
    <t>Executive</t>
  </si>
  <si>
    <t>CEO</t>
  </si>
  <si>
    <t>CFO</t>
  </si>
  <si>
    <t>Head of HR</t>
  </si>
  <si>
    <t>CTO</t>
  </si>
  <si>
    <t>Head of Compliance</t>
  </si>
  <si>
    <t>Head of Marketing</t>
  </si>
  <si>
    <t>Technical:</t>
  </si>
  <si>
    <t>Sr. Developer (Network)</t>
  </si>
  <si>
    <t>Jr. Developer (Network)</t>
  </si>
  <si>
    <t>Sr. Developer (WWW)</t>
  </si>
  <si>
    <t>Jr. Developer (WWW)</t>
  </si>
  <si>
    <t>Sr. Developer (App)</t>
  </si>
  <si>
    <t>Jr. Developer (App)</t>
  </si>
  <si>
    <t>Sr. Developer (Cust. Support)</t>
  </si>
  <si>
    <t>Jr. Developer (Cust. Support)</t>
  </si>
  <si>
    <t>Sr. Developer (Voice/VOIP)</t>
  </si>
  <si>
    <t>Jr. Developer (Voice/VOIP)</t>
  </si>
  <si>
    <t>Customer Support:</t>
  </si>
  <si>
    <t>Sr Customer Support / Manager</t>
  </si>
  <si>
    <t>Jr. Customer Support (6AM - 12PM)</t>
  </si>
  <si>
    <t>Jr. Customer Support (12PM - 6PM)</t>
  </si>
  <si>
    <t>Jr. Customer Support (6PM - 12AM)</t>
  </si>
  <si>
    <t>Jr. Customer Support (12AM - 6AM)</t>
  </si>
  <si>
    <t>TOTAL STAFF:</t>
  </si>
  <si>
    <t xml:space="preserve"> (EWD STAFF)</t>
  </si>
  <si>
    <t>Professional Services</t>
  </si>
  <si>
    <t>ISP &amp; Network Services</t>
  </si>
  <si>
    <t>Legal</t>
  </si>
  <si>
    <t>Accounting</t>
  </si>
  <si>
    <t>Capital &amp; Finance Consulting</t>
  </si>
  <si>
    <t>EWD (food for staff)</t>
  </si>
  <si>
    <t>Travel</t>
  </si>
  <si>
    <t>Hardware/Software</t>
  </si>
  <si>
    <t>Contingencies</t>
  </si>
  <si>
    <t>ADVERTISING:</t>
  </si>
  <si>
    <t>Online Advertising (Google, BING, Yahoo, etc.)</t>
  </si>
  <si>
    <t>TOTAL MONTHLY EXPENSES:</t>
  </si>
  <si>
    <t>PROJECTED KPI’s:</t>
  </si>
  <si>
    <t>New Registered Members</t>
  </si>
  <si>
    <t>New Members w/ ID Verified (100-Point KYC Credentials)</t>
  </si>
  <si>
    <t>New Live Processing  Members</t>
  </si>
  <si>
    <t>TOTAL Live Processing  Members</t>
  </si>
  <si>
    <t>REVENUE &amp; INCOME:</t>
  </si>
  <si>
    <r>
      <rPr>
        <sz val="11"/>
        <color indexed="8"/>
        <rFont val="Arial"/>
      </rPr>
      <t xml:space="preserve">Proj. </t>
    </r>
    <r>
      <rPr>
        <b val="1"/>
        <sz val="11"/>
        <color indexed="8"/>
        <rFont val="Arial"/>
      </rPr>
      <t>Gross Processing Volume</t>
    </r>
  </si>
  <si>
    <t>Proj. Batch-Outs</t>
  </si>
  <si>
    <t>monthly process growth (%):</t>
  </si>
  <si>
    <t>n/a</t>
  </si>
  <si>
    <t>Est. Gross Profit</t>
  </si>
  <si>
    <t>Net Profit (EBIT)</t>
  </si>
  <si>
    <t>CASH BALANCE</t>
  </si>
  <si>
    <t>Enterprise Valuation (@10x EBIT)</t>
  </si>
  <si>
    <t>REFERENCES:</t>
  </si>
  <si>
    <t xml:space="preserve">Mobile Commerce + Cross Boarder E-Commerce </t>
  </si>
  <si>
    <t>Market Penetration</t>
  </si>
  <si>
    <t>KPIs:</t>
  </si>
  <si>
    <t>percent of transactions as net revenue to PAYYAP:</t>
  </si>
  <si>
    <t>$1.00 ad spend = how many registered users:</t>
  </si>
  <si>
    <t>% of registered users converted to approved accounts:</t>
  </si>
  <si>
    <t>% of approved accounts converted to active accounts:</t>
  </si>
  <si>
    <t>avg. active account processing volume / month:</t>
  </si>
  <si>
    <t>active account word-of-mouth ratio:</t>
  </si>
  <si>
    <t>batch-out fee (net):</t>
  </si>
  <si>
    <t>avg. transaction:</t>
  </si>
  <si>
    <t>avg. number of batch-outs / month:</t>
  </si>
  <si>
    <t>Table 1-1</t>
  </si>
  <si>
    <t>PAYYAP 36 Months - Table 1-1</t>
  </si>
  <si>
    <t>TOTAL Processing Volume</t>
  </si>
  <si>
    <t>LIVE KPI’s:</t>
  </si>
  <si>
    <t>"All Drawings from the Sheet"</t>
  </si>
  <si>
    <t>PAYYAP 36 Months - Drawings</t>
  </si>
  <si/>
</sst>
</file>

<file path=xl/styles.xml><?xml version="1.0" encoding="utf-8"?>
<styleSheet xmlns="http://schemas.openxmlformats.org/spreadsheetml/2006/main">
  <numFmts count="12">
    <numFmt numFmtId="0" formatCode="General"/>
    <numFmt numFmtId="59" formatCode="[$$-409]#,##0"/>
    <numFmt numFmtId="60" formatCode="_-[$$-409]* #,##0_-;_-[$$-409]* \(#,##0\)_-;_-[$$-409]* &quot;-&quot;??;_-@_-"/>
    <numFmt numFmtId="61" formatCode="&quot;$&quot;#,##0"/>
    <numFmt numFmtId="62" formatCode="_-[$$-409]* #,##0.00_-;_-[$$-409]* \(#,##0.00\)_-;_-[$$-409]* &quot;-&quot;??;_-@_-"/>
    <numFmt numFmtId="63" formatCode="0.00000%"/>
    <numFmt numFmtId="64" formatCode="0.0000000%"/>
    <numFmt numFmtId="65" formatCode="#,##0.0000%"/>
    <numFmt numFmtId="66" formatCode="#,##0.000"/>
    <numFmt numFmtId="67" formatCode="#,##0.0000"/>
    <numFmt numFmtId="68" formatCode="#,##0.0"/>
    <numFmt numFmtId="69" formatCode="mmmm"/>
  </numFmts>
  <fonts count="33">
    <font>
      <sz val="10"/>
      <color indexed="8"/>
      <name val="Helvetica"/>
    </font>
    <font>
      <sz val="12"/>
      <color indexed="8"/>
      <name val="Helvetica"/>
    </font>
    <font>
      <sz val="14"/>
      <color indexed="8"/>
      <name val="Helvetica"/>
    </font>
    <font>
      <u val="single"/>
      <sz val="12"/>
      <color indexed="11"/>
      <name val="Helvetica"/>
    </font>
    <font>
      <sz val="10"/>
      <color indexed="8"/>
      <name val="Arial"/>
    </font>
    <font>
      <b val="1"/>
      <sz val="12"/>
      <color indexed="8"/>
      <name val="Helvetica Neue"/>
    </font>
    <font>
      <sz val="11"/>
      <color indexed="8"/>
      <name val="Arial"/>
    </font>
    <font>
      <sz val="12"/>
      <color indexed="8"/>
      <name val="Arial"/>
    </font>
    <font>
      <b val="1"/>
      <sz val="11"/>
      <color indexed="8"/>
      <name val="Arial"/>
    </font>
    <font>
      <b val="1"/>
      <sz val="11"/>
      <color indexed="22"/>
      <name val="Arial"/>
    </font>
    <font>
      <b val="1"/>
      <sz val="12"/>
      <color indexed="22"/>
      <name val="Arial"/>
    </font>
    <font>
      <b val="1"/>
      <i val="1"/>
      <sz val="12"/>
      <color indexed="22"/>
      <name val="Arial"/>
    </font>
    <font>
      <sz val="12"/>
      <color indexed="22"/>
      <name val="Arial"/>
    </font>
    <font>
      <b val="1"/>
      <sz val="11"/>
      <color indexed="23"/>
      <name val="Arial"/>
    </font>
    <font>
      <b val="1"/>
      <sz val="12"/>
      <color indexed="23"/>
      <name val="Arial"/>
    </font>
    <font>
      <b val="1"/>
      <sz val="11"/>
      <color indexed="24"/>
      <name val="Arial"/>
    </font>
    <font>
      <b val="1"/>
      <sz val="11"/>
      <color indexed="25"/>
      <name val="Arial"/>
    </font>
    <font>
      <b val="1"/>
      <sz val="12"/>
      <color indexed="25"/>
      <name val="Arial"/>
    </font>
    <font>
      <sz val="11"/>
      <color indexed="8"/>
      <name val="Helvetica"/>
    </font>
    <font>
      <b val="1"/>
      <sz val="12"/>
      <color indexed="8"/>
      <name val="Arial"/>
    </font>
    <font>
      <sz val="11"/>
      <color indexed="13"/>
      <name val="Arial"/>
    </font>
    <font>
      <sz val="12"/>
      <color indexed="26"/>
      <name val="Arial"/>
    </font>
    <font>
      <b val="1"/>
      <sz val="11"/>
      <color indexed="28"/>
      <name val="Arial"/>
    </font>
    <font>
      <b val="1"/>
      <sz val="12"/>
      <color indexed="28"/>
      <name val="Arial"/>
    </font>
    <font>
      <b val="1"/>
      <sz val="11"/>
      <color indexed="29"/>
      <name val="Arial"/>
    </font>
    <font>
      <sz val="12"/>
      <color indexed="29"/>
      <name val="Arial"/>
    </font>
    <font>
      <b val="1"/>
      <sz val="12"/>
      <color indexed="29"/>
      <name val="Arial"/>
    </font>
    <font>
      <b val="1"/>
      <sz val="12"/>
      <color indexed="30"/>
      <name val="Arial"/>
    </font>
    <font>
      <sz val="10"/>
      <color indexed="8"/>
      <name val="Calibri"/>
    </font>
    <font>
      <b val="1"/>
      <sz val="20"/>
      <color indexed="8"/>
      <name val="Calibri"/>
    </font>
    <font>
      <b val="1"/>
      <sz val="16"/>
      <color indexed="8"/>
      <name val="Calibri"/>
    </font>
    <font>
      <b val="1"/>
      <sz val="18"/>
      <color indexed="8"/>
      <name val="Calibri"/>
    </font>
    <font>
      <sz val="12"/>
      <color indexed="8"/>
      <name val="Helvetica Neue"/>
    </font>
  </fonts>
  <fills count="14">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8"/>
        <bgColor auto="1"/>
      </patternFill>
    </fill>
    <fill>
      <patternFill patternType="solid">
        <fgColor indexed="20"/>
        <bgColor auto="1"/>
      </patternFill>
    </fill>
    <fill>
      <patternFill patternType="solid">
        <fgColor indexed="21"/>
        <bgColor auto="1"/>
      </patternFill>
    </fill>
    <fill>
      <patternFill patternType="solid">
        <fgColor indexed="31"/>
        <bgColor auto="1"/>
      </patternFill>
    </fill>
    <fill>
      <patternFill patternType="solid">
        <fgColor indexed="32"/>
        <bgColor auto="1"/>
      </patternFill>
    </fill>
    <fill>
      <gradientFill type="linear" degree="90">
        <stop position="0">
          <color rgb="ffeaeaea"/>
        </stop>
        <stop position="1">
          <color rgb="ff919191"/>
        </stop>
      </gradientFill>
    </fill>
    <fill>
      <patternFill patternType="solid">
        <fgColor indexed="33"/>
        <bgColor auto="1"/>
      </patternFill>
    </fill>
    <fill>
      <gradientFill type="linear" degree="90">
        <stop position="0">
          <color rgb="ff9ce159"/>
        </stop>
        <stop position="1">
          <color rgb="ff578625"/>
        </stop>
      </gradientFill>
    </fill>
  </fills>
  <borders count="65">
    <border>
      <left/>
      <right/>
      <top/>
      <bottom/>
      <diagonal/>
    </border>
    <border>
      <left style="thick">
        <color indexed="8"/>
      </left>
      <right style="thin">
        <color indexed="13"/>
      </right>
      <top style="thick">
        <color indexed="8"/>
      </top>
      <bottom style="thin">
        <color indexed="13"/>
      </bottom>
      <diagonal/>
    </border>
    <border>
      <left style="thin">
        <color indexed="13"/>
      </left>
      <right style="thin">
        <color indexed="13"/>
      </right>
      <top style="thick">
        <color indexed="8"/>
      </top>
      <bottom style="thin">
        <color indexed="15"/>
      </bottom>
      <diagonal/>
    </border>
    <border>
      <left style="thin">
        <color indexed="13"/>
      </left>
      <right>
        <color indexed="8"/>
      </right>
      <top style="thick">
        <color indexed="8"/>
      </top>
      <bottom style="thin">
        <color indexed="15"/>
      </bottom>
      <diagonal/>
    </border>
    <border>
      <left>
        <color indexed="8"/>
      </left>
      <right style="thin">
        <color indexed="13"/>
      </right>
      <top style="thick">
        <color indexed="8"/>
      </top>
      <bottom style="thin">
        <color indexed="15"/>
      </bottom>
      <diagonal/>
    </border>
    <border>
      <left style="thin">
        <color indexed="13"/>
      </left>
      <right style="thin">
        <color indexed="16"/>
      </right>
      <top style="thick">
        <color indexed="8"/>
      </top>
      <bottom style="thin">
        <color indexed="15"/>
      </bottom>
      <diagonal/>
    </border>
    <border>
      <left style="thin">
        <color indexed="16"/>
      </left>
      <right style="thin">
        <color indexed="16"/>
      </right>
      <top style="thick">
        <color indexed="8"/>
      </top>
      <bottom style="thin">
        <color indexed="15"/>
      </bottom>
      <diagonal/>
    </border>
    <border>
      <left style="thin">
        <color indexed="16"/>
      </left>
      <right style="thin">
        <color indexed="13"/>
      </right>
      <top style="thick">
        <color indexed="8"/>
      </top>
      <bottom style="thin">
        <color indexed="15"/>
      </bottom>
      <diagonal/>
    </border>
    <border>
      <left>
        <color indexed="8"/>
      </left>
      <right style="thin">
        <color indexed="17"/>
      </right>
      <top style="thick">
        <color indexed="8"/>
      </top>
      <bottom style="thin">
        <color indexed="15"/>
      </bottom>
      <diagonal/>
    </border>
    <border>
      <left style="thin">
        <color indexed="17"/>
      </left>
      <right style="thin">
        <color indexed="17"/>
      </right>
      <top style="thick">
        <color indexed="8"/>
      </top>
      <bottom style="thin">
        <color indexed="15"/>
      </bottom>
      <diagonal/>
    </border>
    <border>
      <left style="thin">
        <color indexed="17"/>
      </left>
      <right style="thin">
        <color indexed="13"/>
      </right>
      <top style="thick">
        <color indexed="8"/>
      </top>
      <bottom style="thin">
        <color indexed="15"/>
      </bottom>
      <diagonal/>
    </border>
    <border>
      <left>
        <color indexed="8"/>
      </left>
      <right>
        <color indexed="8"/>
      </right>
      <top style="thick">
        <color indexed="8"/>
      </top>
      <bottom style="thin">
        <color indexed="15"/>
      </bottom>
      <diagonal/>
    </border>
    <border>
      <left style="thin">
        <color indexed="17"/>
      </left>
      <right style="thick">
        <color indexed="8"/>
      </right>
      <top style="thick">
        <color indexed="8"/>
      </top>
      <bottom style="thin">
        <color indexed="15"/>
      </bottom>
      <diagonal/>
    </border>
    <border>
      <left style="thick">
        <color indexed="8"/>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5"/>
      </left>
      <right style="thin">
        <color indexed="19"/>
      </right>
      <top style="thin">
        <color indexed="15"/>
      </top>
      <bottom style="thin">
        <color indexed="15"/>
      </bottom>
      <diagonal/>
    </border>
    <border>
      <left style="thin">
        <color indexed="19"/>
      </left>
      <right style="thin">
        <color indexed="19"/>
      </right>
      <top style="thin">
        <color indexed="15"/>
      </top>
      <bottom style="thin">
        <color indexed="15"/>
      </bottom>
      <diagonal/>
    </border>
    <border>
      <left style="thin">
        <color indexed="19"/>
      </left>
      <right style="thin">
        <color indexed="15"/>
      </right>
      <top style="thin">
        <color indexed="15"/>
      </top>
      <bottom style="thin">
        <color indexed="15"/>
      </bottom>
      <diagonal/>
    </border>
    <border>
      <left style="thin">
        <color indexed="15"/>
      </left>
      <right style="thick">
        <color indexed="8"/>
      </right>
      <top style="thin">
        <color indexed="15"/>
      </top>
      <bottom style="thin">
        <color indexed="15"/>
      </bottom>
      <diagonal/>
    </border>
    <border>
      <left style="thin">
        <color indexed="15"/>
      </left>
      <right style="thick">
        <color indexed="15"/>
      </right>
      <top style="thin">
        <color indexed="15"/>
      </top>
      <bottom style="thin">
        <color indexed="15"/>
      </bottom>
      <diagonal/>
    </border>
    <border>
      <left style="thick">
        <color indexed="15"/>
      </left>
      <right style="thin">
        <color indexed="15"/>
      </right>
      <top style="thin">
        <color indexed="15"/>
      </top>
      <bottom style="thin">
        <color indexed="15"/>
      </bottom>
      <diagonal/>
    </border>
    <border>
      <left style="thick">
        <color indexed="8"/>
      </left>
      <right style="thin">
        <color indexed="15"/>
      </right>
      <top style="thin">
        <color indexed="13"/>
      </top>
      <bottom style="thin">
        <color indexed="17"/>
      </bottom>
      <diagonal/>
    </border>
    <border>
      <left style="thick">
        <color indexed="8"/>
      </left>
      <right style="thin">
        <color indexed="15"/>
      </right>
      <top style="thin">
        <color indexed="17"/>
      </top>
      <bottom style="thin">
        <color indexed="13"/>
      </bottom>
      <diagonal/>
    </border>
    <border>
      <left style="thick">
        <color indexed="8"/>
      </left>
      <right style="thin">
        <color indexed="15"/>
      </right>
      <top style="thin">
        <color indexed="13"/>
      </top>
      <bottom style="thick">
        <color indexed="8"/>
      </bottom>
      <diagonal/>
    </border>
    <border>
      <left style="thin">
        <color indexed="15"/>
      </left>
      <right style="thin">
        <color indexed="15"/>
      </right>
      <top style="thin">
        <color indexed="15"/>
      </top>
      <bottom style="thick">
        <color indexed="8"/>
      </bottom>
      <diagonal/>
    </border>
    <border>
      <left style="thin">
        <color indexed="15"/>
      </left>
      <right style="thick">
        <color indexed="8"/>
      </right>
      <top style="thin">
        <color indexed="15"/>
      </top>
      <bottom style="thick">
        <color indexed="8"/>
      </bottom>
      <diagonal/>
    </border>
    <border>
      <left style="thin">
        <color indexed="13"/>
      </left>
      <right style="thin">
        <color indexed="13"/>
      </right>
      <top style="thick">
        <color indexed="8"/>
      </top>
      <bottom style="thin">
        <color indexed="13"/>
      </bottom>
      <diagonal/>
    </border>
    <border>
      <left style="thin">
        <color indexed="13"/>
      </left>
      <right>
        <color indexed="8"/>
      </right>
      <top style="thick">
        <color indexed="8"/>
      </top>
      <bottom style="thin">
        <color indexed="13"/>
      </bottom>
      <diagonal/>
    </border>
    <border>
      <left>
        <color indexed="8"/>
      </left>
      <right>
        <color indexed="8"/>
      </right>
      <top style="thick">
        <color indexed="8"/>
      </top>
      <bottom style="thin">
        <color indexed="13"/>
      </bottom>
      <diagonal/>
    </border>
    <border>
      <left>
        <color indexed="8"/>
      </left>
      <right style="thin">
        <color indexed="13"/>
      </right>
      <top style="thick">
        <color indexed="8"/>
      </top>
      <bottom style="thin">
        <color indexed="13"/>
      </bottom>
      <diagonal/>
    </border>
    <border>
      <left style="thin">
        <color indexed="13"/>
      </left>
      <right style="thick">
        <color indexed="8"/>
      </right>
      <top style="thick">
        <color indexed="8"/>
      </top>
      <bottom style="thin">
        <color indexed="13"/>
      </bottom>
      <diagonal/>
    </border>
    <border>
      <left style="thick">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3"/>
      </bottom>
      <diagonal/>
    </border>
    <border>
      <left style="thin">
        <color indexed="16"/>
      </left>
      <right style="thin">
        <color indexed="13"/>
      </right>
      <top style="thin">
        <color indexed="13"/>
      </top>
      <bottom style="thin">
        <color indexed="13"/>
      </bottom>
      <diagonal/>
    </border>
    <border>
      <left style="thin">
        <color indexed="13"/>
      </left>
      <right style="thin">
        <color indexed="17"/>
      </right>
      <top style="thin">
        <color indexed="13"/>
      </top>
      <bottom style="thin">
        <color indexed="17"/>
      </bottom>
      <diagonal/>
    </border>
    <border>
      <left style="thin">
        <color indexed="17"/>
      </left>
      <right style="thin">
        <color indexed="17"/>
      </right>
      <top style="thin">
        <color indexed="13"/>
      </top>
      <bottom style="thin">
        <color indexed="17"/>
      </bottom>
      <diagonal/>
    </border>
    <border>
      <left style="thin">
        <color indexed="17"/>
      </left>
      <right style="thin">
        <color indexed="13"/>
      </right>
      <top style="thin">
        <color indexed="13"/>
      </top>
      <bottom style="thin">
        <color indexed="17"/>
      </bottom>
      <diagonal/>
    </border>
    <border>
      <left style="thin">
        <color indexed="13"/>
      </left>
      <right style="thin">
        <color indexed="13"/>
      </right>
      <top style="thin">
        <color indexed="13"/>
      </top>
      <bottom style="thin">
        <color indexed="17"/>
      </bottom>
      <diagonal/>
    </border>
    <border>
      <left style="thin">
        <color indexed="13"/>
      </left>
      <right>
        <color indexed="8"/>
      </right>
      <top style="thin">
        <color indexed="13"/>
      </top>
      <bottom style="thin">
        <color indexed="17"/>
      </bottom>
      <diagonal/>
    </border>
    <border>
      <left>
        <color indexed="8"/>
      </left>
      <right>
        <color indexed="8"/>
      </right>
      <top style="thin">
        <color indexed="13"/>
      </top>
      <bottom style="thin">
        <color indexed="17"/>
      </bottom>
      <diagonal/>
    </border>
    <border>
      <left>
        <color indexed="8"/>
      </left>
      <right style="thin">
        <color indexed="17"/>
      </right>
      <top style="thin">
        <color indexed="13"/>
      </top>
      <bottom style="thin">
        <color indexed="17"/>
      </bottom>
      <diagonal/>
    </border>
    <border>
      <left style="thin">
        <color indexed="17"/>
      </left>
      <right style="thick">
        <color indexed="8"/>
      </right>
      <top style="thin">
        <color indexed="13"/>
      </top>
      <bottom style="thin">
        <color indexed="17"/>
      </bottom>
      <diagonal/>
    </border>
    <border>
      <left style="thin">
        <color indexed="13"/>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3"/>
      </left>
      <right style="thin">
        <color indexed="13"/>
      </right>
      <top style="thin">
        <color indexed="17"/>
      </top>
      <bottom style="thin">
        <color indexed="17"/>
      </bottom>
      <diagonal/>
    </border>
    <border>
      <left style="thin">
        <color indexed="13"/>
      </left>
      <right>
        <color indexed="8"/>
      </right>
      <top style="thin">
        <color indexed="17"/>
      </top>
      <bottom style="thin">
        <color indexed="17"/>
      </bottom>
      <diagonal/>
    </border>
    <border>
      <left>
        <color indexed="8"/>
      </left>
      <right>
        <color indexed="8"/>
      </right>
      <top style="thin">
        <color indexed="17"/>
      </top>
      <bottom style="thin">
        <color indexed="17"/>
      </bottom>
      <diagonal/>
    </border>
    <border>
      <left>
        <color indexed="8"/>
      </left>
      <right style="thin">
        <color indexed="17"/>
      </right>
      <top style="thin">
        <color indexed="17"/>
      </top>
      <bottom style="thin">
        <color indexed="17"/>
      </bottom>
      <diagonal/>
    </border>
    <border>
      <left style="thin">
        <color indexed="17"/>
      </left>
      <right style="thick">
        <color indexed="8"/>
      </right>
      <top style="thin">
        <color indexed="17"/>
      </top>
      <bottom style="thin">
        <color indexed="17"/>
      </bottom>
      <diagonal/>
    </border>
    <border>
      <left style="thin">
        <color indexed="17"/>
      </left>
      <right style="thin">
        <color indexed="13"/>
      </right>
      <top style="thin">
        <color indexed="17"/>
      </top>
      <bottom style="thin">
        <color indexed="17"/>
      </bottom>
      <diagonal/>
    </border>
    <border>
      <left style="thick">
        <color indexed="8"/>
      </left>
      <right style="thin">
        <color indexed="13"/>
      </right>
      <top style="thin">
        <color indexed="13"/>
      </top>
      <bottom style="thick">
        <color indexed="8"/>
      </bottom>
      <diagonal/>
    </border>
    <border>
      <left style="thin">
        <color indexed="13"/>
      </left>
      <right style="thin">
        <color indexed="13"/>
      </right>
      <top style="thin">
        <color indexed="13"/>
      </top>
      <bottom style="thick">
        <color indexed="8"/>
      </bottom>
      <diagonal/>
    </border>
    <border>
      <left style="thin">
        <color indexed="13"/>
      </left>
      <right style="thin">
        <color indexed="16"/>
      </right>
      <top style="thin">
        <color indexed="13"/>
      </top>
      <bottom style="thick">
        <color indexed="8"/>
      </bottom>
      <diagonal/>
    </border>
    <border>
      <left style="thin">
        <color indexed="16"/>
      </left>
      <right style="thin">
        <color indexed="16"/>
      </right>
      <top style="thin">
        <color indexed="13"/>
      </top>
      <bottom style="thick">
        <color indexed="8"/>
      </bottom>
      <diagonal/>
    </border>
    <border>
      <left style="thin">
        <color indexed="16"/>
      </left>
      <right style="thin">
        <color indexed="13"/>
      </right>
      <top style="thin">
        <color indexed="13"/>
      </top>
      <bottom style="thick">
        <color indexed="8"/>
      </bottom>
      <diagonal/>
    </border>
    <border>
      <left style="thin">
        <color indexed="13"/>
      </left>
      <right style="thin">
        <color indexed="17"/>
      </right>
      <top style="thin">
        <color indexed="17"/>
      </top>
      <bottom style="thick">
        <color indexed="8"/>
      </bottom>
      <diagonal/>
    </border>
    <border>
      <left style="thin">
        <color indexed="17"/>
      </left>
      <right style="thin">
        <color indexed="17"/>
      </right>
      <top style="thin">
        <color indexed="17"/>
      </top>
      <bottom style="thick">
        <color indexed="8"/>
      </bottom>
      <diagonal/>
    </border>
    <border>
      <left style="thin">
        <color indexed="17"/>
      </left>
      <right style="thin">
        <color indexed="13"/>
      </right>
      <top style="thin">
        <color indexed="17"/>
      </top>
      <bottom style="thick">
        <color indexed="8"/>
      </bottom>
      <diagonal/>
    </border>
    <border>
      <left style="thin">
        <color indexed="13"/>
      </left>
      <right style="thin">
        <color indexed="13"/>
      </right>
      <top style="thin">
        <color indexed="17"/>
      </top>
      <bottom style="thick">
        <color indexed="8"/>
      </bottom>
      <diagonal/>
    </border>
    <border>
      <left style="thin">
        <color indexed="13"/>
      </left>
      <right>
        <color indexed="8"/>
      </right>
      <top style="thin">
        <color indexed="17"/>
      </top>
      <bottom style="thick">
        <color indexed="8"/>
      </bottom>
      <diagonal/>
    </border>
    <border>
      <left>
        <color indexed="8"/>
      </left>
      <right>
        <color indexed="8"/>
      </right>
      <top style="thin">
        <color indexed="17"/>
      </top>
      <bottom style="thick">
        <color indexed="8"/>
      </bottom>
      <diagonal/>
    </border>
    <border>
      <left>
        <color indexed="8"/>
      </left>
      <right style="thin">
        <color indexed="17"/>
      </right>
      <top style="thin">
        <color indexed="17"/>
      </top>
      <bottom style="thick">
        <color indexed="8"/>
      </bottom>
      <diagonal/>
    </border>
    <border>
      <left style="thin">
        <color indexed="17"/>
      </left>
      <right style="thick">
        <color indexed="8"/>
      </right>
      <top style="thin">
        <color indexed="17"/>
      </top>
      <bottom style="thick">
        <color indexed="8"/>
      </bottom>
      <diagonal/>
    </border>
  </borders>
  <cellStyleXfs count="1">
    <xf numFmtId="0" fontId="0" applyNumberFormat="0" applyFont="1" applyFill="0" applyBorder="0" applyAlignment="1" applyProtection="0">
      <alignment vertical="top" wrapText="1"/>
    </xf>
  </cellStyleXfs>
  <cellXfs count="256">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center"/>
    </xf>
    <xf numFmtId="49" fontId="6" fillId="4" borderId="1" applyNumberFormat="1" applyFont="1" applyFill="1" applyBorder="1" applyAlignment="1" applyProtection="0">
      <alignment horizontal="right" vertical="center"/>
    </xf>
    <xf numFmtId="0" fontId="7" fillId="5" borderId="2" applyNumberFormat="1" applyFont="1" applyFill="1" applyBorder="1" applyAlignment="1" applyProtection="0">
      <alignment horizontal="center" vertical="center"/>
    </xf>
    <xf numFmtId="0" fontId="7" fillId="5" borderId="3" applyNumberFormat="1" applyFont="1" applyFill="1" applyBorder="1" applyAlignment="1" applyProtection="0">
      <alignment vertical="center"/>
    </xf>
    <xf numFmtId="0" fontId="7" fillId="5" borderId="4" applyNumberFormat="1" applyFont="1" applyFill="1" applyBorder="1" applyAlignment="1" applyProtection="0">
      <alignment horizontal="center" vertical="center"/>
    </xf>
    <xf numFmtId="0" fontId="7" fillId="5" borderId="3" applyNumberFormat="1" applyFont="1" applyFill="1" applyBorder="1" applyAlignment="1" applyProtection="0">
      <alignment horizontal="center" vertical="center"/>
    </xf>
    <xf numFmtId="0" fontId="7" fillId="5" borderId="5" applyNumberFormat="1" applyFont="1" applyFill="1" applyBorder="1" applyAlignment="1" applyProtection="0">
      <alignment horizontal="center" vertical="center"/>
    </xf>
    <xf numFmtId="0" fontId="7" fillId="5" borderId="6" applyNumberFormat="1" applyFont="1" applyFill="1" applyBorder="1" applyAlignment="1" applyProtection="0">
      <alignment horizontal="center" vertical="center"/>
    </xf>
    <xf numFmtId="0" fontId="7" fillId="5" borderId="7" applyNumberFormat="1" applyFont="1" applyFill="1" applyBorder="1" applyAlignment="1" applyProtection="0">
      <alignment horizontal="center" vertical="center"/>
    </xf>
    <xf numFmtId="0" fontId="7" fillId="5" borderId="8" applyNumberFormat="1" applyFont="1" applyFill="1" applyBorder="1" applyAlignment="1" applyProtection="0">
      <alignment horizontal="center" vertical="center"/>
    </xf>
    <xf numFmtId="0" fontId="7" fillId="5" borderId="9" applyNumberFormat="1" applyFont="1" applyFill="1" applyBorder="1" applyAlignment="1" applyProtection="0">
      <alignment horizontal="center" vertical="center"/>
    </xf>
    <xf numFmtId="0" fontId="7" fillId="5" borderId="10" applyNumberFormat="1" applyFont="1" applyFill="1" applyBorder="1" applyAlignment="1" applyProtection="0">
      <alignment horizontal="center" vertical="center"/>
    </xf>
    <xf numFmtId="0" fontId="7" fillId="5" borderId="11" applyNumberFormat="1" applyFont="1" applyFill="1" applyBorder="1" applyAlignment="1" applyProtection="0">
      <alignment horizontal="center" vertical="center"/>
    </xf>
    <xf numFmtId="0" fontId="7" fillId="5" borderId="12" applyNumberFormat="1" applyFont="1" applyFill="1" applyBorder="1" applyAlignment="1" applyProtection="0">
      <alignment horizontal="center" vertical="center"/>
    </xf>
    <xf numFmtId="49" fontId="8" fillId="4" borderId="13" applyNumberFormat="1" applyFont="1" applyFill="1" applyBorder="1" applyAlignment="1" applyProtection="0">
      <alignment vertical="bottom" wrapText="1"/>
    </xf>
    <xf numFmtId="59" fontId="7" fillId="6" borderId="14" applyNumberFormat="1" applyFont="1" applyFill="1" applyBorder="1" applyAlignment="1" applyProtection="0">
      <alignment vertical="center"/>
    </xf>
    <xf numFmtId="59" fontId="7" fillId="5" borderId="14" applyNumberFormat="1" applyFont="1" applyFill="1" applyBorder="1" applyAlignment="1" applyProtection="0">
      <alignment vertical="center"/>
    </xf>
    <xf numFmtId="59" fontId="7" fillId="6" borderId="15" applyNumberFormat="1" applyFont="1" applyFill="1" applyBorder="1" applyAlignment="1" applyProtection="0">
      <alignment vertical="center"/>
    </xf>
    <xf numFmtId="59" fontId="7" fillId="7" borderId="16" applyNumberFormat="1" applyFont="1" applyFill="1" applyBorder="1" applyAlignment="1" applyProtection="0">
      <alignment vertical="center"/>
    </xf>
    <xf numFmtId="59" fontId="7" fillId="6" borderId="17" applyNumberFormat="1" applyFont="1" applyFill="1" applyBorder="1" applyAlignment="1" applyProtection="0">
      <alignment vertical="center"/>
    </xf>
    <xf numFmtId="59" fontId="7" fillId="8" borderId="14" applyNumberFormat="1" applyFont="1" applyFill="1" applyBorder="1" applyAlignment="1" applyProtection="0">
      <alignment vertical="center"/>
    </xf>
    <xf numFmtId="49" fontId="7" fillId="6" borderId="14" applyNumberFormat="1" applyFont="1" applyFill="1" applyBorder="1" applyAlignment="1" applyProtection="0">
      <alignment horizontal="center" vertical="center"/>
    </xf>
    <xf numFmtId="59" fontId="7" fillId="6" borderId="18" applyNumberFormat="1" applyFont="1" applyFill="1" applyBorder="1" applyAlignment="1" applyProtection="0">
      <alignment vertical="center"/>
    </xf>
    <xf numFmtId="49" fontId="9" fillId="4" borderId="13" applyNumberFormat="1" applyFont="1" applyFill="1" applyBorder="1" applyAlignment="1" applyProtection="0">
      <alignment horizontal="right" vertical="center"/>
    </xf>
    <xf numFmtId="60" fontId="10" fillId="6" borderId="14" applyNumberFormat="1" applyFont="1" applyFill="1" applyBorder="1" applyAlignment="1" applyProtection="0">
      <alignment vertical="center"/>
    </xf>
    <xf numFmtId="60" fontId="10" borderId="14" applyNumberFormat="1" applyFont="1" applyFill="0" applyBorder="1" applyAlignment="1" applyProtection="0">
      <alignment vertical="center"/>
    </xf>
    <xf numFmtId="60" fontId="11" fillId="5" borderId="14" applyNumberFormat="1" applyFont="1" applyFill="1" applyBorder="1" applyAlignment="1" applyProtection="0">
      <alignment horizontal="left" vertical="center"/>
    </xf>
    <xf numFmtId="0" fontId="4" fillId="6" borderId="14" applyNumberFormat="0" applyFont="1" applyFill="1" applyBorder="1" applyAlignment="1" applyProtection="0">
      <alignment vertical="center"/>
    </xf>
    <xf numFmtId="60" fontId="12" fillId="6" borderId="14" applyNumberFormat="1" applyFont="1" applyFill="1" applyBorder="1" applyAlignment="1" applyProtection="0">
      <alignment vertical="center"/>
    </xf>
    <xf numFmtId="60" fontId="7" fillId="6" borderId="14" applyNumberFormat="1" applyFont="1" applyFill="1" applyBorder="1" applyAlignment="1" applyProtection="0">
      <alignment vertical="center"/>
    </xf>
    <xf numFmtId="0" fontId="4" borderId="14" applyNumberFormat="0" applyFont="1" applyFill="0" applyBorder="1" applyAlignment="1" applyProtection="0">
      <alignment vertical="center"/>
    </xf>
    <xf numFmtId="60" fontId="7" fillId="6" borderId="15" applyNumberFormat="1" applyFont="1" applyFill="1" applyBorder="1" applyAlignment="1" applyProtection="0">
      <alignment vertical="center"/>
    </xf>
    <xf numFmtId="60" fontId="7" fillId="7" borderId="16" applyNumberFormat="1" applyFont="1" applyFill="1" applyBorder="1" applyAlignment="1" applyProtection="0">
      <alignment vertical="center"/>
    </xf>
    <xf numFmtId="60" fontId="7" fillId="6" borderId="17" applyNumberFormat="1" applyFont="1" applyFill="1" applyBorder="1" applyAlignment="1" applyProtection="0">
      <alignment vertical="center"/>
    </xf>
    <xf numFmtId="60" fontId="7" fillId="8" borderId="14" applyNumberFormat="1" applyFont="1" applyFill="1" applyBorder="1" applyAlignment="1" applyProtection="0">
      <alignment vertical="center"/>
    </xf>
    <xf numFmtId="60" fontId="7" fillId="6" borderId="14" applyNumberFormat="1" applyFont="1" applyFill="1" applyBorder="1" applyAlignment="1" applyProtection="0">
      <alignment horizontal="center" vertical="center"/>
    </xf>
    <xf numFmtId="60" fontId="7" fillId="6" borderId="18" applyNumberFormat="1" applyFont="1" applyFill="1" applyBorder="1" applyAlignment="1" applyProtection="0">
      <alignment vertical="center"/>
    </xf>
    <xf numFmtId="49" fontId="6" fillId="4" borderId="13" applyNumberFormat="1" applyFont="1" applyFill="1" applyBorder="1" applyAlignment="1" applyProtection="0">
      <alignment vertical="center"/>
    </xf>
    <xf numFmtId="60" fontId="7" fillId="5" borderId="14" applyNumberFormat="1" applyFont="1" applyFill="1" applyBorder="1" applyAlignment="1" applyProtection="0">
      <alignment vertical="center"/>
    </xf>
    <xf numFmtId="0" fontId="6" fillId="4" borderId="13" applyNumberFormat="0" applyFont="1" applyFill="1" applyBorder="1" applyAlignment="1" applyProtection="0">
      <alignment vertical="bottom" wrapText="1"/>
    </xf>
    <xf numFmtId="0" fontId="7" fillId="6" borderId="14" applyNumberFormat="0" applyFont="1" applyFill="1" applyBorder="1" applyAlignment="1" applyProtection="0">
      <alignment horizontal="center" vertical="center"/>
    </xf>
    <xf numFmtId="49" fontId="6" fillId="4" borderId="13" applyNumberFormat="1" applyFont="1" applyFill="1" applyBorder="1" applyAlignment="1" applyProtection="0">
      <alignment horizontal="right" vertical="center"/>
    </xf>
    <xf numFmtId="0" fontId="6" fillId="4" borderId="13" applyNumberFormat="0" applyFont="1" applyFill="1" applyBorder="1" applyAlignment="1" applyProtection="0">
      <alignment horizontal="right" vertical="center"/>
    </xf>
    <xf numFmtId="49" fontId="13" fillId="4" borderId="13" applyNumberFormat="1" applyFont="1" applyFill="1" applyBorder="1" applyAlignment="1" applyProtection="0">
      <alignment horizontal="center" vertical="center"/>
    </xf>
    <xf numFmtId="60" fontId="4" fillId="6" borderId="14" applyNumberFormat="1" applyFont="1" applyFill="1" applyBorder="1" applyAlignment="1" applyProtection="0">
      <alignment vertical="center"/>
    </xf>
    <xf numFmtId="60" fontId="4" fillId="5" borderId="14" applyNumberFormat="1" applyFont="1" applyFill="1" applyBorder="1" applyAlignment="1" applyProtection="0">
      <alignment vertical="center"/>
    </xf>
    <xf numFmtId="60" fontId="4" fillId="6" borderId="15" applyNumberFormat="1" applyFont="1" applyFill="1" applyBorder="1" applyAlignment="1" applyProtection="0">
      <alignment vertical="center"/>
    </xf>
    <xf numFmtId="60" fontId="4" fillId="7" borderId="16" applyNumberFormat="1" applyFont="1" applyFill="1" applyBorder="1" applyAlignment="1" applyProtection="0">
      <alignment vertical="center"/>
    </xf>
    <xf numFmtId="60" fontId="4" fillId="6" borderId="17" applyNumberFormat="1" applyFont="1" applyFill="1" applyBorder="1" applyAlignment="1" applyProtection="0">
      <alignment vertical="center"/>
    </xf>
    <xf numFmtId="60" fontId="4" fillId="8" borderId="14" applyNumberFormat="1" applyFont="1" applyFill="1" applyBorder="1" applyAlignment="1" applyProtection="0">
      <alignment vertical="center"/>
    </xf>
    <xf numFmtId="60" fontId="4" fillId="6" borderId="18" applyNumberFormat="1" applyFont="1" applyFill="1" applyBorder="1" applyAlignment="1" applyProtection="0">
      <alignment vertical="center"/>
    </xf>
    <xf numFmtId="60" fontId="7" borderId="14" applyNumberFormat="1" applyFont="1" applyFill="0" applyBorder="1" applyAlignment="1" applyProtection="0">
      <alignment vertical="center"/>
    </xf>
    <xf numFmtId="60" fontId="7" fillId="5" borderId="19" applyNumberFormat="1" applyFont="1" applyFill="1" applyBorder="1" applyAlignment="1" applyProtection="0">
      <alignment vertical="center"/>
    </xf>
    <xf numFmtId="60" fontId="7" fillId="6" borderId="20" applyNumberFormat="1" applyFont="1" applyFill="1" applyBorder="1" applyAlignment="1" applyProtection="0">
      <alignment vertical="center"/>
    </xf>
    <xf numFmtId="49" fontId="6" fillId="4" borderId="13" applyNumberFormat="1" applyFont="1" applyFill="1" applyBorder="1" applyAlignment="1" applyProtection="0">
      <alignment horizontal="left" vertical="center"/>
    </xf>
    <xf numFmtId="60" fontId="7" fillId="5" borderId="14" applyNumberFormat="1" applyFont="1" applyFill="1" applyBorder="1" applyAlignment="1" applyProtection="0">
      <alignment horizontal="left" vertical="center"/>
    </xf>
    <xf numFmtId="60" fontId="7" borderId="15" applyNumberFormat="1" applyFont="1" applyFill="0" applyBorder="1" applyAlignment="1" applyProtection="0">
      <alignment vertical="center"/>
    </xf>
    <xf numFmtId="60" fontId="7" borderId="17" applyNumberFormat="1" applyFont="1" applyFill="0" applyBorder="1" applyAlignment="1" applyProtection="0">
      <alignment vertical="center"/>
    </xf>
    <xf numFmtId="60" fontId="7" fillId="6" borderId="19" applyNumberFormat="1" applyFont="1" applyFill="1" applyBorder="1" applyAlignment="1" applyProtection="0">
      <alignment vertical="center"/>
    </xf>
    <xf numFmtId="60" fontId="7" borderId="20" applyNumberFormat="1" applyFont="1" applyFill="0" applyBorder="1" applyAlignment="1" applyProtection="0">
      <alignment vertical="center"/>
    </xf>
    <xf numFmtId="49" fontId="6" fillId="4" borderId="13" applyNumberFormat="1" applyFont="1" applyFill="1" applyBorder="1" applyAlignment="1" applyProtection="0">
      <alignment vertical="bottom" wrapText="1"/>
    </xf>
    <xf numFmtId="49" fontId="6" fillId="4" borderId="13" applyNumberFormat="1" applyFont="1" applyFill="1" applyBorder="1" applyAlignment="1" applyProtection="0">
      <alignment horizontal="right" vertical="bottom" wrapText="1"/>
    </xf>
    <xf numFmtId="60" fontId="7" fillId="6" borderId="14" applyNumberFormat="1" applyFont="1" applyFill="1" applyBorder="1" applyAlignment="1" applyProtection="0">
      <alignment horizontal="left" vertical="center"/>
    </xf>
    <xf numFmtId="0" fontId="6" fillId="4" borderId="13" applyNumberFormat="0" applyFont="1" applyFill="1" applyBorder="1" applyAlignment="1" applyProtection="0">
      <alignment horizontal="right" vertical="bottom" wrapText="1"/>
    </xf>
    <xf numFmtId="3" fontId="14" fillId="6" borderId="14" applyNumberFormat="1" applyFont="1" applyFill="1" applyBorder="1" applyAlignment="1" applyProtection="0">
      <alignment horizontal="center" vertical="center"/>
    </xf>
    <xf numFmtId="3" fontId="14" fillId="5" borderId="14" applyNumberFormat="1" applyFont="1" applyFill="1" applyBorder="1" applyAlignment="1" applyProtection="0">
      <alignment horizontal="center" vertical="center"/>
    </xf>
    <xf numFmtId="3" fontId="14" fillId="6" borderId="15" applyNumberFormat="1" applyFont="1" applyFill="1" applyBorder="1" applyAlignment="1" applyProtection="0">
      <alignment horizontal="center" vertical="center"/>
    </xf>
    <xf numFmtId="3" fontId="14" fillId="7" borderId="16" applyNumberFormat="1" applyFont="1" applyFill="1" applyBorder="1" applyAlignment="1" applyProtection="0">
      <alignment horizontal="center" vertical="center"/>
    </xf>
    <xf numFmtId="3" fontId="14" fillId="6" borderId="17" applyNumberFormat="1" applyFont="1" applyFill="1" applyBorder="1" applyAlignment="1" applyProtection="0">
      <alignment horizontal="center" vertical="center"/>
    </xf>
    <xf numFmtId="3" fontId="14" fillId="8" borderId="14" applyNumberFormat="1" applyFont="1" applyFill="1" applyBorder="1" applyAlignment="1" applyProtection="0">
      <alignment horizontal="center" vertical="center"/>
    </xf>
    <xf numFmtId="3" fontId="14" fillId="6" borderId="18" applyNumberFormat="1" applyFont="1" applyFill="1" applyBorder="1" applyAlignment="1" applyProtection="0">
      <alignment horizontal="center" vertical="center"/>
    </xf>
    <xf numFmtId="49" fontId="6" fillId="4" borderId="13" applyNumberFormat="1" applyFont="1" applyFill="1" applyBorder="1" applyAlignment="1" applyProtection="0">
      <alignment horizontal="center" vertical="center"/>
    </xf>
    <xf numFmtId="3" fontId="7" fillId="6" borderId="14" applyNumberFormat="1" applyFont="1" applyFill="1" applyBorder="1" applyAlignment="1" applyProtection="0">
      <alignment horizontal="center" vertical="center"/>
    </xf>
    <xf numFmtId="3" fontId="7" fillId="5" borderId="14" applyNumberFormat="1" applyFont="1" applyFill="1" applyBorder="1" applyAlignment="1" applyProtection="0">
      <alignment horizontal="center" vertical="center"/>
    </xf>
    <xf numFmtId="3" fontId="7" fillId="6" borderId="15" applyNumberFormat="1" applyFont="1" applyFill="1" applyBorder="1" applyAlignment="1" applyProtection="0">
      <alignment horizontal="center" vertical="center"/>
    </xf>
    <xf numFmtId="3" fontId="7" fillId="7" borderId="16" applyNumberFormat="1" applyFont="1" applyFill="1" applyBorder="1" applyAlignment="1" applyProtection="0">
      <alignment horizontal="center" vertical="center"/>
    </xf>
    <xf numFmtId="3" fontId="7" fillId="6" borderId="17" applyNumberFormat="1" applyFont="1" applyFill="1" applyBorder="1" applyAlignment="1" applyProtection="0">
      <alignment horizontal="center" vertical="center"/>
    </xf>
    <xf numFmtId="3" fontId="7" fillId="8" borderId="14" applyNumberFormat="1" applyFont="1" applyFill="1" applyBorder="1" applyAlignment="1" applyProtection="0">
      <alignment horizontal="center" vertical="center"/>
    </xf>
    <xf numFmtId="3" fontId="7" fillId="6" borderId="18" applyNumberFormat="1" applyFont="1" applyFill="1" applyBorder="1" applyAlignment="1" applyProtection="0">
      <alignment horizontal="center" vertical="center"/>
    </xf>
    <xf numFmtId="61" fontId="7" fillId="6" borderId="14" applyNumberFormat="1" applyFont="1" applyFill="1" applyBorder="1" applyAlignment="1" applyProtection="0">
      <alignment vertical="center"/>
    </xf>
    <xf numFmtId="61" fontId="7" fillId="5" borderId="14" applyNumberFormat="1" applyFont="1" applyFill="1" applyBorder="1" applyAlignment="1" applyProtection="0">
      <alignment vertical="center"/>
    </xf>
    <xf numFmtId="61" fontId="7" fillId="6" borderId="15" applyNumberFormat="1" applyFont="1" applyFill="1" applyBorder="1" applyAlignment="1" applyProtection="0">
      <alignment vertical="center"/>
    </xf>
    <xf numFmtId="61" fontId="7" fillId="7" borderId="16" applyNumberFormat="1" applyFont="1" applyFill="1" applyBorder="1" applyAlignment="1" applyProtection="0">
      <alignment vertical="center"/>
    </xf>
    <xf numFmtId="61" fontId="7" fillId="6" borderId="17" applyNumberFormat="1" applyFont="1" applyFill="1" applyBorder="1" applyAlignment="1" applyProtection="0">
      <alignment vertical="center"/>
    </xf>
    <xf numFmtId="61" fontId="7" fillId="8" borderId="14" applyNumberFormat="1" applyFont="1" applyFill="1" applyBorder="1" applyAlignment="1" applyProtection="0">
      <alignment vertical="center"/>
    </xf>
    <xf numFmtId="61" fontId="7" fillId="6" borderId="18" applyNumberFormat="1" applyFont="1" applyFill="1" applyBorder="1" applyAlignment="1" applyProtection="0">
      <alignment vertical="center"/>
    </xf>
    <xf numFmtId="0" fontId="4" fillId="4" borderId="21" applyNumberFormat="0" applyFont="1" applyFill="1" applyBorder="1" applyAlignment="1" applyProtection="0">
      <alignment vertical="center"/>
    </xf>
    <xf numFmtId="62" fontId="4" fillId="6" borderId="14" applyNumberFormat="1" applyFont="1" applyFill="1" applyBorder="1" applyAlignment="1" applyProtection="0">
      <alignment vertical="center"/>
    </xf>
    <xf numFmtId="62" fontId="4" borderId="14" applyNumberFormat="1" applyFont="1" applyFill="0" applyBorder="1" applyAlignment="1" applyProtection="0">
      <alignment vertical="center"/>
    </xf>
    <xf numFmtId="62" fontId="4" fillId="5" borderId="14" applyNumberFormat="1" applyFont="1" applyFill="1" applyBorder="1" applyAlignment="1" applyProtection="0">
      <alignment vertical="center"/>
    </xf>
    <xf numFmtId="62" fontId="4" fillId="7" borderId="14" applyNumberFormat="1" applyFont="1" applyFill="1" applyBorder="1" applyAlignment="1" applyProtection="0">
      <alignment vertical="center"/>
    </xf>
    <xf numFmtId="62" fontId="4" fillId="8" borderId="14" applyNumberFormat="1" applyFont="1" applyFill="1" applyBorder="1" applyAlignment="1" applyProtection="0">
      <alignment vertical="center"/>
    </xf>
    <xf numFmtId="62" fontId="4" fillId="6" borderId="18" applyNumberFormat="1" applyFont="1" applyFill="1" applyBorder="1" applyAlignment="1" applyProtection="0">
      <alignment vertical="center"/>
    </xf>
    <xf numFmtId="0" fontId="4" fillId="4" borderId="22" applyNumberFormat="0" applyFont="1" applyFill="1" applyBorder="1" applyAlignment="1" applyProtection="0">
      <alignment vertical="center"/>
    </xf>
    <xf numFmtId="49" fontId="15" fillId="4" borderId="13" applyNumberFormat="1" applyFont="1" applyFill="1" applyBorder="1" applyAlignment="1" applyProtection="0">
      <alignment horizontal="right" vertical="center"/>
    </xf>
    <xf numFmtId="49" fontId="16" fillId="4" borderId="13" applyNumberFormat="1" applyFont="1" applyFill="1" applyBorder="1" applyAlignment="1" applyProtection="0">
      <alignment horizontal="right" vertical="center"/>
    </xf>
    <xf numFmtId="60" fontId="17" fillId="6" borderId="14" applyNumberFormat="1" applyFont="1" applyFill="1" applyBorder="1" applyAlignment="1" applyProtection="0">
      <alignment vertical="center"/>
    </xf>
    <xf numFmtId="60" fontId="17" fillId="5" borderId="14" applyNumberFormat="1" applyFont="1" applyFill="1" applyBorder="1" applyAlignment="1" applyProtection="0">
      <alignment vertical="center"/>
    </xf>
    <xf numFmtId="60" fontId="17" fillId="6" borderId="15" applyNumberFormat="1" applyFont="1" applyFill="1" applyBorder="1" applyAlignment="1" applyProtection="0">
      <alignment vertical="center"/>
    </xf>
    <xf numFmtId="60" fontId="17" fillId="7" borderId="16" applyNumberFormat="1" applyFont="1" applyFill="1" applyBorder="1" applyAlignment="1" applyProtection="0">
      <alignment vertical="center"/>
    </xf>
    <xf numFmtId="60" fontId="17" fillId="6" borderId="17" applyNumberFormat="1" applyFont="1" applyFill="1" applyBorder="1" applyAlignment="1" applyProtection="0">
      <alignment vertical="center"/>
    </xf>
    <xf numFmtId="60" fontId="17" fillId="8" borderId="14" applyNumberFormat="1" applyFont="1" applyFill="1" applyBorder="1" applyAlignment="1" applyProtection="0">
      <alignment vertical="center"/>
    </xf>
    <xf numFmtId="60" fontId="17" fillId="6" borderId="18" applyNumberFormat="1" applyFont="1" applyFill="1" applyBorder="1" applyAlignment="1" applyProtection="0">
      <alignment vertical="center"/>
    </xf>
    <xf numFmtId="49" fontId="8" fillId="4" borderId="13" applyNumberFormat="1" applyFont="1" applyFill="1" applyBorder="1" applyAlignment="1" applyProtection="0">
      <alignment vertical="center"/>
    </xf>
    <xf numFmtId="3" fontId="7" fillId="6" borderId="14" applyNumberFormat="1" applyFont="1" applyFill="1" applyBorder="1" applyAlignment="1" applyProtection="0">
      <alignment vertical="center"/>
    </xf>
    <xf numFmtId="61" fontId="7" fillId="6" borderId="14" applyNumberFormat="1" applyFont="1" applyFill="1" applyBorder="1" applyAlignment="1" applyProtection="0">
      <alignment horizontal="right" vertical="center"/>
    </xf>
    <xf numFmtId="61" fontId="19" fillId="6" borderId="14" applyNumberFormat="1" applyFont="1" applyFill="1" applyBorder="1" applyAlignment="1" applyProtection="0">
      <alignment vertical="center"/>
    </xf>
    <xf numFmtId="3" fontId="7" fillId="5" borderId="14" applyNumberFormat="1" applyFont="1" applyFill="1" applyBorder="1" applyAlignment="1" applyProtection="0">
      <alignment vertical="center"/>
    </xf>
    <xf numFmtId="3" fontId="7" fillId="6" borderId="15" applyNumberFormat="1" applyFont="1" applyFill="1" applyBorder="1" applyAlignment="1" applyProtection="0">
      <alignment vertical="center"/>
    </xf>
    <xf numFmtId="3" fontId="7" fillId="7" borderId="16" applyNumberFormat="1" applyFont="1" applyFill="1" applyBorder="1" applyAlignment="1" applyProtection="0">
      <alignment vertical="center"/>
    </xf>
    <xf numFmtId="3" fontId="7" fillId="6" borderId="17" applyNumberFormat="1" applyFont="1" applyFill="1" applyBorder="1" applyAlignment="1" applyProtection="0">
      <alignment vertical="center"/>
    </xf>
    <xf numFmtId="3" fontId="7" fillId="8" borderId="14" applyNumberFormat="1" applyFont="1" applyFill="1" applyBorder="1" applyAlignment="1" applyProtection="0">
      <alignment vertical="center"/>
    </xf>
    <xf numFmtId="3" fontId="7" fillId="6" borderId="18" applyNumberFormat="1" applyFont="1" applyFill="1" applyBorder="1" applyAlignment="1" applyProtection="0">
      <alignment vertical="center"/>
    </xf>
    <xf numFmtId="49" fontId="20" fillId="4" borderId="13" applyNumberFormat="1" applyFont="1" applyFill="1" applyBorder="1" applyAlignment="1" applyProtection="0">
      <alignment horizontal="right" vertical="center"/>
    </xf>
    <xf numFmtId="49" fontId="21" fillId="6" borderId="14" applyNumberFormat="1" applyFont="1" applyFill="1" applyBorder="1" applyAlignment="1" applyProtection="0">
      <alignment horizontal="right" vertical="center"/>
    </xf>
    <xf numFmtId="9" fontId="21" fillId="6" borderId="14" applyNumberFormat="1" applyFont="1" applyFill="1" applyBorder="1" applyAlignment="1" applyProtection="0">
      <alignment vertical="center"/>
    </xf>
    <xf numFmtId="9" fontId="21" fillId="5" borderId="14" applyNumberFormat="1" applyFont="1" applyFill="1" applyBorder="1" applyAlignment="1" applyProtection="0">
      <alignment vertical="center"/>
    </xf>
    <xf numFmtId="9" fontId="21" fillId="6" borderId="15" applyNumberFormat="1" applyFont="1" applyFill="1" applyBorder="1" applyAlignment="1" applyProtection="0">
      <alignment vertical="center"/>
    </xf>
    <xf numFmtId="9" fontId="21" fillId="7" borderId="16" applyNumberFormat="1" applyFont="1" applyFill="1" applyBorder="1" applyAlignment="1" applyProtection="0">
      <alignment vertical="center"/>
    </xf>
    <xf numFmtId="9" fontId="21" fillId="6" borderId="17" applyNumberFormat="1" applyFont="1" applyFill="1" applyBorder="1" applyAlignment="1" applyProtection="0">
      <alignment vertical="center"/>
    </xf>
    <xf numFmtId="9" fontId="21" fillId="8" borderId="14" applyNumberFormat="1" applyFont="1" applyFill="1" applyBorder="1" applyAlignment="1" applyProtection="0">
      <alignment vertical="center"/>
    </xf>
    <xf numFmtId="9" fontId="21" fillId="6" borderId="18" applyNumberFormat="1" applyFont="1" applyFill="1" applyBorder="1" applyAlignment="1" applyProtection="0">
      <alignment vertical="center"/>
    </xf>
    <xf numFmtId="49" fontId="22" fillId="4" borderId="13" applyNumberFormat="1" applyFont="1" applyFill="1" applyBorder="1" applyAlignment="1" applyProtection="0">
      <alignment horizontal="right" vertical="center"/>
    </xf>
    <xf numFmtId="60" fontId="23" fillId="6" borderId="14" applyNumberFormat="1" applyFont="1" applyFill="1" applyBorder="1" applyAlignment="1" applyProtection="0">
      <alignment vertical="center"/>
    </xf>
    <xf numFmtId="60" fontId="23" fillId="5" borderId="14" applyNumberFormat="1" applyFont="1" applyFill="1" applyBorder="1" applyAlignment="1" applyProtection="0">
      <alignment vertical="center"/>
    </xf>
    <xf numFmtId="60" fontId="23" fillId="6" borderId="15" applyNumberFormat="1" applyFont="1" applyFill="1" applyBorder="1" applyAlignment="1" applyProtection="0">
      <alignment vertical="center"/>
    </xf>
    <xf numFmtId="60" fontId="23" fillId="7" borderId="16" applyNumberFormat="1" applyFont="1" applyFill="1" applyBorder="1" applyAlignment="1" applyProtection="0">
      <alignment vertical="center"/>
    </xf>
    <xf numFmtId="60" fontId="23" fillId="6" borderId="17" applyNumberFormat="1" applyFont="1" applyFill="1" applyBorder="1" applyAlignment="1" applyProtection="0">
      <alignment vertical="center"/>
    </xf>
    <xf numFmtId="60" fontId="23" fillId="8" borderId="14" applyNumberFormat="1" applyFont="1" applyFill="1" applyBorder="1" applyAlignment="1" applyProtection="0">
      <alignment vertical="center"/>
    </xf>
    <xf numFmtId="60" fontId="23" fillId="6" borderId="18" applyNumberFormat="1" applyFont="1" applyFill="1" applyBorder="1" applyAlignment="1" applyProtection="0">
      <alignment vertical="center"/>
    </xf>
    <xf numFmtId="0" fontId="22" fillId="4" borderId="13" applyNumberFormat="0" applyFont="1" applyFill="1" applyBorder="1" applyAlignment="1" applyProtection="0">
      <alignment horizontal="right" vertical="center"/>
    </xf>
    <xf numFmtId="0" fontId="9" fillId="4" borderId="13" applyNumberFormat="0" applyFont="1" applyFill="1" applyBorder="1" applyAlignment="1" applyProtection="0">
      <alignment horizontal="right" vertical="center"/>
    </xf>
    <xf numFmtId="49" fontId="8" fillId="4" borderId="13" applyNumberFormat="1" applyFont="1" applyFill="1" applyBorder="1" applyAlignment="1" applyProtection="0">
      <alignment horizontal="right" vertical="center"/>
    </xf>
    <xf numFmtId="60" fontId="19" fillId="6" borderId="14" applyNumberFormat="1" applyFont="1" applyFill="1" applyBorder="1" applyAlignment="1" applyProtection="0">
      <alignment vertical="center"/>
    </xf>
    <xf numFmtId="60" fontId="19" fillId="5" borderId="14" applyNumberFormat="1" applyFont="1" applyFill="1" applyBorder="1" applyAlignment="1" applyProtection="0">
      <alignment vertical="center"/>
    </xf>
    <xf numFmtId="60" fontId="19" fillId="6" borderId="15" applyNumberFormat="1" applyFont="1" applyFill="1" applyBorder="1" applyAlignment="1" applyProtection="0">
      <alignment vertical="center"/>
    </xf>
    <xf numFmtId="60" fontId="19" fillId="7" borderId="16" applyNumberFormat="1" applyFont="1" applyFill="1" applyBorder="1" applyAlignment="1" applyProtection="0">
      <alignment vertical="center"/>
    </xf>
    <xf numFmtId="60" fontId="19" fillId="6" borderId="17" applyNumberFormat="1" applyFont="1" applyFill="1" applyBorder="1" applyAlignment="1" applyProtection="0">
      <alignment vertical="center"/>
    </xf>
    <xf numFmtId="60" fontId="19" fillId="8" borderId="14" applyNumberFormat="1" applyFont="1" applyFill="1" applyBorder="1" applyAlignment="1" applyProtection="0">
      <alignment vertical="center"/>
    </xf>
    <xf numFmtId="60" fontId="19" fillId="6" borderId="18" applyNumberFormat="1" applyFont="1" applyFill="1" applyBorder="1" applyAlignment="1" applyProtection="0">
      <alignment vertical="center"/>
    </xf>
    <xf numFmtId="49" fontId="24" fillId="4" borderId="13" applyNumberFormat="1" applyFont="1" applyFill="1" applyBorder="1" applyAlignment="1" applyProtection="0">
      <alignment vertical="center"/>
    </xf>
    <xf numFmtId="60" fontId="25" fillId="6" borderId="14" applyNumberFormat="1" applyFont="1" applyFill="1" applyBorder="1" applyAlignment="1" applyProtection="0">
      <alignment vertical="center"/>
    </xf>
    <xf numFmtId="60" fontId="25" fillId="5" borderId="14" applyNumberFormat="1" applyFont="1" applyFill="1" applyBorder="1" applyAlignment="1" applyProtection="0">
      <alignment vertical="center"/>
    </xf>
    <xf numFmtId="60" fontId="25" fillId="6" borderId="15" applyNumberFormat="1" applyFont="1" applyFill="1" applyBorder="1" applyAlignment="1" applyProtection="0">
      <alignment vertical="center"/>
    </xf>
    <xf numFmtId="60" fontId="25" fillId="7" borderId="16" applyNumberFormat="1" applyFont="1" applyFill="1" applyBorder="1" applyAlignment="1" applyProtection="0">
      <alignment vertical="center"/>
    </xf>
    <xf numFmtId="60" fontId="25" fillId="6" borderId="17" applyNumberFormat="1" applyFont="1" applyFill="1" applyBorder="1" applyAlignment="1" applyProtection="0">
      <alignment vertical="center"/>
    </xf>
    <xf numFmtId="60" fontId="25" fillId="8" borderId="14" applyNumberFormat="1" applyFont="1" applyFill="1" applyBorder="1" applyAlignment="1" applyProtection="0">
      <alignment vertical="center"/>
    </xf>
    <xf numFmtId="60" fontId="26" fillId="6" borderId="14" applyNumberFormat="1" applyFont="1" applyFill="1" applyBorder="1" applyAlignment="1" applyProtection="0">
      <alignment vertical="center"/>
    </xf>
    <xf numFmtId="60" fontId="26" fillId="6" borderId="18" applyNumberFormat="1" applyFont="1" applyFill="1" applyBorder="1" applyAlignment="1" applyProtection="0">
      <alignment vertical="center"/>
    </xf>
    <xf numFmtId="0" fontId="6" fillId="4" borderId="13" applyNumberFormat="0" applyFont="1" applyFill="1" applyBorder="1" applyAlignment="1" applyProtection="0">
      <alignment vertical="center"/>
    </xf>
    <xf numFmtId="59" fontId="27" fillId="6" borderId="14" applyNumberFormat="1" applyFont="1" applyFill="1" applyBorder="1" applyAlignment="1" applyProtection="0">
      <alignment vertical="center"/>
    </xf>
    <xf numFmtId="63" fontId="4" fillId="6" borderId="14" applyNumberFormat="1" applyFont="1" applyFill="1" applyBorder="1" applyAlignment="1" applyProtection="0">
      <alignment vertical="center"/>
    </xf>
    <xf numFmtId="63" fontId="4" fillId="5" borderId="14" applyNumberFormat="1" applyFont="1" applyFill="1" applyBorder="1" applyAlignment="1" applyProtection="0">
      <alignment vertical="center"/>
    </xf>
    <xf numFmtId="63" fontId="4" fillId="6" borderId="15" applyNumberFormat="1" applyFont="1" applyFill="1" applyBorder="1" applyAlignment="1" applyProtection="0">
      <alignment vertical="center"/>
    </xf>
    <xf numFmtId="63" fontId="4" fillId="7" borderId="16" applyNumberFormat="1" applyFont="1" applyFill="1" applyBorder="1" applyAlignment="1" applyProtection="0">
      <alignment vertical="center"/>
    </xf>
    <xf numFmtId="63" fontId="4" fillId="6" borderId="17" applyNumberFormat="1" applyFont="1" applyFill="1" applyBorder="1" applyAlignment="1" applyProtection="0">
      <alignment vertical="center"/>
    </xf>
    <xf numFmtId="63" fontId="4" fillId="8" borderId="14" applyNumberFormat="1" applyFont="1" applyFill="1" applyBorder="1" applyAlignment="1" applyProtection="0">
      <alignment vertical="center"/>
    </xf>
    <xf numFmtId="63" fontId="4" fillId="6" borderId="18" applyNumberFormat="1" applyFont="1" applyFill="1" applyBorder="1" applyAlignment="1" applyProtection="0">
      <alignment vertical="center"/>
    </xf>
    <xf numFmtId="64" fontId="8" fillId="4" borderId="23" applyNumberFormat="1" applyFont="1" applyFill="1" applyBorder="1" applyAlignment="1" applyProtection="0">
      <alignment vertical="center"/>
    </xf>
    <xf numFmtId="64" fontId="4" fillId="6" borderId="24" applyNumberFormat="1" applyFont="1" applyFill="1" applyBorder="1" applyAlignment="1" applyProtection="0">
      <alignment vertical="center"/>
    </xf>
    <xf numFmtId="64" fontId="4" fillId="5" borderId="24" applyNumberFormat="1" applyFont="1" applyFill="1" applyBorder="1" applyAlignment="1" applyProtection="0">
      <alignment vertical="center"/>
    </xf>
    <xf numFmtId="64" fontId="4" fillId="7" borderId="24" applyNumberFormat="1" applyFont="1" applyFill="1" applyBorder="1" applyAlignment="1" applyProtection="0">
      <alignment vertical="center"/>
    </xf>
    <xf numFmtId="64" fontId="4" fillId="8" borderId="24" applyNumberFormat="1" applyFont="1" applyFill="1" applyBorder="1" applyAlignment="1" applyProtection="0">
      <alignment vertical="center"/>
    </xf>
    <xf numFmtId="64" fontId="4" fillId="6" borderId="25" applyNumberFormat="1" applyFont="1" applyFill="1" applyBorder="1" applyAlignment="1" applyProtection="0">
      <alignment vertical="center"/>
    </xf>
    <xf numFmtId="0" fontId="6" fillId="4" borderId="1" applyNumberFormat="0" applyFont="1" applyFill="1" applyBorder="1" applyAlignment="1" applyProtection="0">
      <alignment vertical="center"/>
    </xf>
    <xf numFmtId="59" fontId="7" fillId="6" borderId="26" applyNumberFormat="1" applyFont="1" applyFill="1" applyBorder="1" applyAlignment="1" applyProtection="0">
      <alignment vertical="center"/>
    </xf>
    <xf numFmtId="0" fontId="7" fillId="6" borderId="26" applyNumberFormat="0" applyFont="1" applyFill="1" applyBorder="1" applyAlignment="1" applyProtection="0">
      <alignment vertical="center"/>
    </xf>
    <xf numFmtId="64" fontId="4" fillId="6" borderId="26" applyNumberFormat="1" applyFont="1" applyFill="1" applyBorder="1" applyAlignment="1" applyProtection="0">
      <alignment vertical="center"/>
    </xf>
    <xf numFmtId="0" fontId="7" fillId="6" borderId="27" applyNumberFormat="0" applyFont="1" applyFill="1" applyBorder="1" applyAlignment="1" applyProtection="0">
      <alignment vertical="center"/>
    </xf>
    <xf numFmtId="0" fontId="7" fillId="6" borderId="28" applyNumberFormat="0" applyFont="1" applyFill="1" applyBorder="1" applyAlignment="1" applyProtection="0">
      <alignment vertical="center"/>
    </xf>
    <xf numFmtId="0" fontId="7" fillId="6" borderId="29" applyNumberFormat="0" applyFont="1" applyFill="1" applyBorder="1" applyAlignment="1" applyProtection="0">
      <alignment vertical="center"/>
    </xf>
    <xf numFmtId="0" fontId="7" fillId="6" borderId="30" applyNumberFormat="0" applyFont="1" applyFill="1" applyBorder="1" applyAlignment="1" applyProtection="0">
      <alignment vertical="center"/>
    </xf>
    <xf numFmtId="49" fontId="19" fillId="9" borderId="31" applyNumberFormat="1" applyFont="1" applyFill="1" applyBorder="1" applyAlignment="1" applyProtection="0">
      <alignment vertical="center"/>
    </xf>
    <xf numFmtId="59" fontId="7" fillId="9" borderId="32" applyNumberFormat="1" applyFont="1" applyFill="1" applyBorder="1" applyAlignment="1" applyProtection="0">
      <alignment vertical="center"/>
    </xf>
    <xf numFmtId="0" fontId="7" borderId="32" applyNumberFormat="0" applyFont="1" applyFill="0" applyBorder="1" applyAlignment="1" applyProtection="0">
      <alignment vertical="center"/>
    </xf>
    <xf numFmtId="0" fontId="7" fillId="6" borderId="32" applyNumberFormat="0" applyFont="1" applyFill="1" applyBorder="1" applyAlignment="1" applyProtection="0">
      <alignment vertical="center"/>
    </xf>
    <xf numFmtId="59" fontId="7" borderId="32" applyNumberFormat="1" applyFont="1" applyFill="0" applyBorder="1" applyAlignment="1" applyProtection="0">
      <alignment vertical="center"/>
    </xf>
    <xf numFmtId="0" fontId="7" borderId="33" applyNumberFormat="0" applyFont="1" applyFill="0" applyBorder="1" applyAlignment="1" applyProtection="0">
      <alignment vertical="center"/>
    </xf>
    <xf numFmtId="0" fontId="7" borderId="34" applyNumberFormat="0" applyFont="1" applyFill="0" applyBorder="1" applyAlignment="1" applyProtection="0">
      <alignment vertical="center"/>
    </xf>
    <xf numFmtId="0" fontId="7" borderId="35" applyNumberFormat="0" applyFont="1" applyFill="0" applyBorder="1" applyAlignment="1" applyProtection="0">
      <alignment vertical="center"/>
    </xf>
    <xf numFmtId="0" fontId="7" fillId="6" borderId="36" applyNumberFormat="0" applyFont="1" applyFill="1" applyBorder="1" applyAlignment="1" applyProtection="0">
      <alignment vertical="center"/>
    </xf>
    <xf numFmtId="0" fontId="7" fillId="6" borderId="37" applyNumberFormat="0" applyFont="1" applyFill="1" applyBorder="1" applyAlignment="1" applyProtection="0">
      <alignment vertical="center"/>
    </xf>
    <xf numFmtId="0" fontId="7" fillId="6" borderId="38" applyNumberFormat="0" applyFont="1" applyFill="1" applyBorder="1" applyAlignment="1" applyProtection="0">
      <alignment vertical="center"/>
    </xf>
    <xf numFmtId="0" fontId="7" fillId="6" borderId="39" applyNumberFormat="0" applyFont="1" applyFill="1" applyBorder="1" applyAlignment="1" applyProtection="0">
      <alignment vertical="center"/>
    </xf>
    <xf numFmtId="0" fontId="7" fillId="6" borderId="40" applyNumberFormat="0" applyFont="1" applyFill="1" applyBorder="1" applyAlignment="1" applyProtection="0">
      <alignment vertical="center"/>
    </xf>
    <xf numFmtId="0" fontId="7" fillId="6" borderId="41" applyNumberFormat="0" applyFont="1" applyFill="1" applyBorder="1" applyAlignment="1" applyProtection="0">
      <alignment vertical="center"/>
    </xf>
    <xf numFmtId="0" fontId="7" fillId="6" borderId="42" applyNumberFormat="0" applyFont="1" applyFill="1" applyBorder="1" applyAlignment="1" applyProtection="0">
      <alignment vertical="center"/>
    </xf>
    <xf numFmtId="0" fontId="7" fillId="6" borderId="43" applyNumberFormat="0" applyFont="1" applyFill="1" applyBorder="1" applyAlignment="1" applyProtection="0">
      <alignment vertical="center"/>
    </xf>
    <xf numFmtId="49" fontId="7" fillId="10" borderId="31" applyNumberFormat="1" applyFont="1" applyFill="1" applyBorder="1" applyAlignment="1" applyProtection="0">
      <alignment horizontal="right" vertical="center"/>
    </xf>
    <xf numFmtId="65" fontId="7" fillId="9" borderId="32" applyNumberFormat="1" applyFont="1" applyFill="1" applyBorder="1" applyAlignment="1" applyProtection="0">
      <alignment vertical="center"/>
    </xf>
    <xf numFmtId="0" fontId="7" fillId="6" borderId="44" applyNumberFormat="0" applyFont="1" applyFill="1" applyBorder="1" applyAlignment="1" applyProtection="0">
      <alignment vertical="center"/>
    </xf>
    <xf numFmtId="0" fontId="7" fillId="6" borderId="45" applyNumberFormat="0" applyFont="1" applyFill="1" applyBorder="1" applyAlignment="1" applyProtection="0">
      <alignment vertical="center"/>
    </xf>
    <xf numFmtId="0" fontId="7" fillId="6" borderId="46" applyNumberFormat="0" applyFont="1" applyFill="1" applyBorder="1" applyAlignment="1" applyProtection="0">
      <alignment vertical="center"/>
    </xf>
    <xf numFmtId="0" fontId="7" fillId="6" borderId="47" applyNumberFormat="0" applyFont="1" applyFill="1" applyBorder="1" applyAlignment="1" applyProtection="0">
      <alignment vertical="center"/>
    </xf>
    <xf numFmtId="0" fontId="7" fillId="6" borderId="48" applyNumberFormat="0" applyFont="1" applyFill="1" applyBorder="1" applyAlignment="1" applyProtection="0">
      <alignment vertical="center"/>
    </xf>
    <xf numFmtId="0" fontId="7" fillId="6" borderId="49" applyNumberFormat="0" applyFont="1" applyFill="1" applyBorder="1" applyAlignment="1" applyProtection="0">
      <alignment vertical="center"/>
    </xf>
    <xf numFmtId="0" fontId="7" fillId="6" borderId="50" applyNumberFormat="0" applyFont="1" applyFill="1" applyBorder="1" applyAlignment="1" applyProtection="0">
      <alignment vertical="center"/>
    </xf>
    <xf numFmtId="66" fontId="7" fillId="9" borderId="32" applyNumberFormat="1" applyFont="1" applyFill="1" applyBorder="1" applyAlignment="1" applyProtection="0">
      <alignment vertical="center"/>
    </xf>
    <xf numFmtId="3" fontId="7" borderId="32" applyNumberFormat="1" applyFont="1" applyFill="0" applyBorder="1" applyAlignment="1" applyProtection="0">
      <alignment vertical="center"/>
    </xf>
    <xf numFmtId="59" fontId="7" fillId="6" borderId="32" applyNumberFormat="1" applyFont="1" applyFill="1" applyBorder="1" applyAlignment="1" applyProtection="0">
      <alignment vertical="center"/>
    </xf>
    <xf numFmtId="59" fontId="12" borderId="32" applyNumberFormat="1" applyFont="1" applyFill="0" applyBorder="1" applyAlignment="1" applyProtection="0">
      <alignment vertical="center"/>
    </xf>
    <xf numFmtId="59" fontId="7" borderId="33" applyNumberFormat="1" applyFont="1" applyFill="0" applyBorder="1" applyAlignment="1" applyProtection="0">
      <alignment vertical="center"/>
    </xf>
    <xf numFmtId="59" fontId="7" borderId="34" applyNumberFormat="1" applyFont="1" applyFill="0" applyBorder="1" applyAlignment="1" applyProtection="0">
      <alignment vertical="center"/>
    </xf>
    <xf numFmtId="59" fontId="7" borderId="35" applyNumberFormat="1" applyFont="1" applyFill="0" applyBorder="1" applyAlignment="1" applyProtection="0">
      <alignment vertical="center"/>
    </xf>
    <xf numFmtId="59" fontId="7" fillId="6" borderId="44" applyNumberFormat="1" applyFont="1" applyFill="1" applyBorder="1" applyAlignment="1" applyProtection="0">
      <alignment vertical="center"/>
    </xf>
    <xf numFmtId="59" fontId="7" fillId="6" borderId="45" applyNumberFormat="1" applyFont="1" applyFill="1" applyBorder="1" applyAlignment="1" applyProtection="0">
      <alignment vertical="center"/>
    </xf>
    <xf numFmtId="59" fontId="7" fillId="6" borderId="51" applyNumberFormat="1" applyFont="1" applyFill="1" applyBorder="1" applyAlignment="1" applyProtection="0">
      <alignment vertical="center"/>
    </xf>
    <xf numFmtId="59" fontId="7" fillId="6" borderId="46" applyNumberFormat="1" applyFont="1" applyFill="1" applyBorder="1" applyAlignment="1" applyProtection="0">
      <alignment vertical="center"/>
    </xf>
    <xf numFmtId="59" fontId="7" fillId="6" borderId="47" applyNumberFormat="1" applyFont="1" applyFill="1" applyBorder="1" applyAlignment="1" applyProtection="0">
      <alignment vertical="center"/>
    </xf>
    <xf numFmtId="59" fontId="7" fillId="6" borderId="48" applyNumberFormat="1" applyFont="1" applyFill="1" applyBorder="1" applyAlignment="1" applyProtection="0">
      <alignment vertical="center"/>
    </xf>
    <xf numFmtId="59" fontId="7" fillId="6" borderId="49" applyNumberFormat="1" applyFont="1" applyFill="1" applyBorder="1" applyAlignment="1" applyProtection="0">
      <alignment vertical="center"/>
    </xf>
    <xf numFmtId="59" fontId="7" fillId="6" borderId="50" applyNumberFormat="1" applyFont="1" applyFill="1" applyBorder="1" applyAlignment="1" applyProtection="0">
      <alignment vertical="center"/>
    </xf>
    <xf numFmtId="67" fontId="7" fillId="9" borderId="32" applyNumberFormat="1" applyFont="1" applyFill="1" applyBorder="1" applyAlignment="1" applyProtection="0">
      <alignment vertical="center"/>
    </xf>
    <xf numFmtId="62" fontId="7" fillId="9" borderId="32" applyNumberFormat="1" applyFont="1" applyFill="1" applyBorder="1" applyAlignment="1" applyProtection="0">
      <alignment vertical="center"/>
    </xf>
    <xf numFmtId="61" fontId="7" borderId="32" applyNumberFormat="1" applyFont="1" applyFill="0" applyBorder="1" applyAlignment="1" applyProtection="0">
      <alignment vertical="center"/>
    </xf>
    <xf numFmtId="68" fontId="7" fillId="9" borderId="32" applyNumberFormat="1" applyFont="1" applyFill="1" applyBorder="1" applyAlignment="1" applyProtection="0">
      <alignment vertical="center"/>
    </xf>
    <xf numFmtId="0" fontId="7" fillId="6" borderId="51" applyNumberFormat="0" applyFont="1" applyFill="1" applyBorder="1" applyAlignment="1" applyProtection="0">
      <alignment vertical="center"/>
    </xf>
    <xf numFmtId="3" fontId="7" fillId="9" borderId="32" applyNumberFormat="1" applyFont="1" applyFill="1" applyBorder="1" applyAlignment="1" applyProtection="0">
      <alignment vertical="center"/>
    </xf>
    <xf numFmtId="0" fontId="7" fillId="10" borderId="31" applyNumberFormat="0" applyFont="1" applyFill="1" applyBorder="1" applyAlignment="1" applyProtection="0">
      <alignment horizontal="right" vertical="center"/>
    </xf>
    <xf numFmtId="61" fontId="7" fillId="9" borderId="32" applyNumberFormat="1" applyFont="1" applyFill="1" applyBorder="1" applyAlignment="1" applyProtection="0">
      <alignment vertical="center"/>
    </xf>
    <xf numFmtId="0" fontId="7" fillId="10" borderId="52" applyNumberFormat="0" applyFont="1" applyFill="1" applyBorder="1" applyAlignment="1" applyProtection="0">
      <alignment horizontal="right" vertical="center"/>
    </xf>
    <xf numFmtId="61" fontId="7" fillId="9" borderId="53" applyNumberFormat="1" applyFont="1" applyFill="1" applyBorder="1" applyAlignment="1" applyProtection="0">
      <alignment vertical="center"/>
    </xf>
    <xf numFmtId="59" fontId="7" borderId="53" applyNumberFormat="1" applyFont="1" applyFill="0" applyBorder="1" applyAlignment="1" applyProtection="0">
      <alignment vertical="center"/>
    </xf>
    <xf numFmtId="59" fontId="7" fillId="6" borderId="53" applyNumberFormat="1" applyFont="1" applyFill="1" applyBorder="1" applyAlignment="1" applyProtection="0">
      <alignment vertical="center"/>
    </xf>
    <xf numFmtId="59" fontId="12" borderId="53" applyNumberFormat="1" applyFont="1" applyFill="0" applyBorder="1" applyAlignment="1" applyProtection="0">
      <alignment vertical="center"/>
    </xf>
    <xf numFmtId="59" fontId="7" borderId="54" applyNumberFormat="1" applyFont="1" applyFill="0" applyBorder="1" applyAlignment="1" applyProtection="0">
      <alignment vertical="center"/>
    </xf>
    <xf numFmtId="59" fontId="7" borderId="55" applyNumberFormat="1" applyFont="1" applyFill="0" applyBorder="1" applyAlignment="1" applyProtection="0">
      <alignment vertical="center"/>
    </xf>
    <xf numFmtId="59" fontId="7" borderId="56" applyNumberFormat="1" applyFont="1" applyFill="0" applyBorder="1" applyAlignment="1" applyProtection="0">
      <alignment vertical="center"/>
    </xf>
    <xf numFmtId="59" fontId="7" fillId="6" borderId="57" applyNumberFormat="1" applyFont="1" applyFill="1" applyBorder="1" applyAlignment="1" applyProtection="0">
      <alignment vertical="center"/>
    </xf>
    <xf numFmtId="59" fontId="7" fillId="6" borderId="58" applyNumberFormat="1" applyFont="1" applyFill="1" applyBorder="1" applyAlignment="1" applyProtection="0">
      <alignment vertical="center"/>
    </xf>
    <xf numFmtId="59" fontId="7" fillId="6" borderId="59" applyNumberFormat="1" applyFont="1" applyFill="1" applyBorder="1" applyAlignment="1" applyProtection="0">
      <alignment vertical="center"/>
    </xf>
    <xf numFmtId="59" fontId="7" fillId="6" borderId="60" applyNumberFormat="1" applyFont="1" applyFill="1" applyBorder="1" applyAlignment="1" applyProtection="0">
      <alignment vertical="center"/>
    </xf>
    <xf numFmtId="59" fontId="7" fillId="6" borderId="61" applyNumberFormat="1" applyFont="1" applyFill="1" applyBorder="1" applyAlignment="1" applyProtection="0">
      <alignment vertical="center"/>
    </xf>
    <xf numFmtId="59" fontId="7" fillId="6" borderId="62" applyNumberFormat="1" applyFont="1" applyFill="1" applyBorder="1" applyAlignment="1" applyProtection="0">
      <alignment vertical="center"/>
    </xf>
    <xf numFmtId="59" fontId="7" fillId="6" borderId="63" applyNumberFormat="1" applyFont="1" applyFill="1" applyBorder="1" applyAlignment="1" applyProtection="0">
      <alignment vertical="center"/>
    </xf>
    <xf numFmtId="59" fontId="7" fillId="6" borderId="64" applyNumberFormat="1" applyFont="1" applyFill="1" applyBorder="1" applyAlignment="1" applyProtection="0">
      <alignment vertical="center"/>
    </xf>
    <xf numFmtId="0" fontId="0" applyNumberFormat="1" applyFont="1" applyFill="0" applyBorder="0" applyAlignment="1" applyProtection="0">
      <alignment vertical="top" wrapText="1"/>
    </xf>
    <xf numFmtId="49" fontId="8" fillId="11" borderId="32" applyNumberFormat="1" applyFont="1" applyFill="1" applyBorder="1" applyAlignment="1" applyProtection="0">
      <alignment vertical="top" wrapText="1"/>
    </xf>
    <xf numFmtId="61" fontId="7" fillId="11" borderId="32" applyNumberFormat="1" applyFont="1" applyFill="1" applyBorder="1" applyAlignment="1" applyProtection="0">
      <alignment vertical="top" wrapText="1"/>
    </xf>
    <xf numFmtId="3" fontId="7" fillId="11" borderId="32" applyNumberFormat="1" applyFont="1" applyFill="1" applyBorder="1" applyAlignment="1" applyProtection="0">
      <alignment vertical="center"/>
    </xf>
    <xf numFmtId="49" fontId="6" fillId="4" borderId="32" applyNumberFormat="1" applyFont="1" applyFill="1" applyBorder="1" applyAlignment="1" applyProtection="0">
      <alignment horizontal="right" vertical="bottom" wrapText="1"/>
    </xf>
    <xf numFmtId="69" fontId="7" fillId="5" borderId="32" applyNumberFormat="1" applyFont="1" applyFill="1" applyBorder="1" applyAlignment="1" applyProtection="0">
      <alignment horizontal="center" vertical="center"/>
    </xf>
    <xf numFmtId="3" fontId="7" borderId="32" applyNumberFormat="1" applyFont="1" applyFill="0" applyBorder="1" applyAlignment="1" applyProtection="0">
      <alignment horizontal="center" vertical="top" wrapText="1"/>
    </xf>
    <xf numFmtId="3" fontId="7" fillId="12" borderId="32" applyNumberFormat="1" applyFont="1" applyFill="1" applyBorder="1" applyAlignment="1" applyProtection="0">
      <alignment horizontal="center" vertical="top" wrapText="1"/>
    </xf>
    <xf numFmtId="60" fontId="7" borderId="32" applyNumberFormat="1" applyFont="1" applyFill="0" applyBorder="1" applyAlignment="1" applyProtection="0">
      <alignment vertical="top" wrapText="1"/>
    </xf>
    <xf numFmtId="49" fontId="8" fillId="13" borderId="32" applyNumberFormat="1" applyFont="1" applyFill="1" applyBorder="1" applyAlignment="1" applyProtection="0">
      <alignment vertical="top" wrapText="1"/>
    </xf>
    <xf numFmtId="61" fontId="7" fillId="13" borderId="32" applyNumberFormat="1" applyFont="1" applyFill="1" applyBorder="1" applyAlignment="1" applyProtection="0">
      <alignment vertical="top" wrapText="1"/>
    </xf>
    <xf numFmtId="3" fontId="7" fillId="6" borderId="32" applyNumberFormat="1" applyFont="1" applyFill="1" applyBorder="1" applyAlignment="1" applyProtection="0">
      <alignment horizontal="center" vertical="center"/>
    </xf>
    <xf numFmtId="60" fontId="7" borderId="32" applyNumberFormat="1" applyFont="1" applyFill="0" applyBorder="1" applyAlignment="1" applyProtection="0">
      <alignment horizontal="right" vertical="top" wrapText="1"/>
    </xf>
    <xf numFmtId="60" fontId="7" fillId="6" borderId="32" applyNumberFormat="1" applyFont="1" applyFill="1" applyBorder="1" applyAlignment="1" applyProtection="0">
      <alignment horizontal="right" vertical="center"/>
    </xf>
  </cellXfs>
  <cellStyles count="1">
    <cellStyle name="Normal" xfId="0" builtinId="0"/>
  </cellStyles>
  <dxfs count="1">
    <dxf>
      <font>
        <color rgb="e5929292"/>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e0e0e0"/>
      <rgbColor rgb="ff919191"/>
      <rgbColor rgb="ffd5d5d5"/>
      <rgbColor rgb="ffc0c0c0"/>
      <rgbColor rgb="ffacacac"/>
      <rgbColor rgb="ffcbcccc"/>
      <rgbColor rgb="fffeffff"/>
      <rgbColor rgb="ffcfcfcf"/>
      <rgbColor rgb="ffbef7c0"/>
      <rgbColor rgb="fffcffd5"/>
      <rgbColor rgb="ff514363"/>
      <rgbColor rgb="ffc68343"/>
      <rgbColor rgb="ff1d4871"/>
      <rgbColor rgb="ffa81a09"/>
      <rgbColor rgb="ffa9a9a9"/>
      <rgbColor rgb="e5929292"/>
      <rgbColor rgb="ff008e00"/>
      <rgbColor rgb="ff521b92"/>
      <rgbColor rgb="ffd71e00"/>
      <rgbColor rgb="fffefcdc"/>
      <rgbColor rgb="ffd8c9fe"/>
      <rgbColor rgb="ffeeefee"/>
      <rgbColor rgb="ffb6b6b6"/>
      <rgbColor rgb="ffdc564c"/>
      <rgbColor rgb="ffffccc9"/>
      <rgbColor rgb="ffcb615a"/>
      <rgbColor rgb="ffaed05c"/>
      <rgbColor rgb="ffedfdcb"/>
      <rgbColor rgb="ffa7c267"/>
      <rgbColor rgb="ff4d93d7"/>
      <rgbColor rgb="ffc8e2ff"/>
      <rgbColor rgb="ff5b91c7"/>
      <rgbColor rgb="ff9272b9"/>
      <rgbColor rgb="ffe2cdfb"/>
      <rgbColor rgb="ff9076a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Projected Financial Performance</a:t>
            </a:r>
          </a:p>
        </c:rich>
      </c:tx>
      <c:layout>
        <c:manualLayout>
          <c:xMode val="edge"/>
          <c:yMode val="edge"/>
          <c:x val="0.461875"/>
          <c:y val="0"/>
          <c:w val="0.0762495"/>
          <c:h val="0.0624726"/>
        </c:manualLayout>
      </c:layout>
      <c:overlay val="1"/>
      <c:spPr>
        <a:noFill/>
        <a:effectLst/>
      </c:spPr>
    </c:title>
    <c:autoTitleDeleted val="1"/>
    <c:plotArea>
      <c:layout>
        <c:manualLayout>
          <c:layoutTarget val="inner"/>
          <c:xMode val="edge"/>
          <c:yMode val="edge"/>
          <c:x val="0.0314115"/>
          <c:y val="0.0624726"/>
          <c:w val="0.963588"/>
          <c:h val="0.706697"/>
        </c:manualLayout>
      </c:layout>
      <c:lineChart>
        <c:grouping val="standard"/>
        <c:varyColors val="0"/>
        <c:ser>
          <c:idx val="0"/>
          <c:order val="0"/>
          <c:tx>
            <c:strRef>
              <c:f>'PAYYAP 36 Months - Table 1'!$A$77</c:f>
              <c:strCache>
                <c:ptCount val="1"/>
                <c:pt idx="0">
                  <c:v>TOTAL MONTHLY EXPENSES:</c:v>
                </c:pt>
              </c:strCache>
            </c:strRef>
          </c:tx>
          <c:spPr>
            <a:gradFill flip="none" rotWithShape="1">
              <a:gsLst>
                <a:gs pos="0">
                  <a:srgbClr val="DC564C"/>
                </a:gs>
                <a:gs pos="100000">
                  <a:srgbClr val="FFCCCA"/>
                </a:gs>
              </a:gsLst>
              <a:lin ang="16200000" scaled="0"/>
            </a:gradFill>
            <a:ln w="66675" cap="flat">
              <a:solidFill>
                <a:srgbClr val="CC625A"/>
              </a:solidFill>
              <a:prstDash val="solid"/>
              <a:round/>
            </a:ln>
            <a:effectLst/>
          </c:spPr>
          <c:marker>
            <c:symbol val="none"/>
            <c:size val="6"/>
            <c:spPr>
              <a:gradFill flip="none" rotWithShape="1">
                <a:gsLst>
                  <a:gs pos="0">
                    <a:srgbClr val="DC564C"/>
                  </a:gs>
                  <a:gs pos="100000">
                    <a:srgbClr val="FFCCCA"/>
                  </a:gs>
                </a:gsLst>
                <a:lin ang="16200000" scaled="0"/>
              </a:gradFill>
              <a:ln w="9525" cap="flat">
                <a:solidFill>
                  <a:srgbClr val="CC625A"/>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1'!$B$77:$Y$77</c:f>
              <c:numCache>
                <c:ptCount val="24"/>
                <c:pt idx="0">
                  <c:v>-23250.000000</c:v>
                </c:pt>
                <c:pt idx="1">
                  <c:v>-23250.000000</c:v>
                </c:pt>
                <c:pt idx="2">
                  <c:v>-22075.000000</c:v>
                </c:pt>
                <c:pt idx="3">
                  <c:v>-21250.000000</c:v>
                </c:pt>
                <c:pt idx="4">
                  <c:v>-143000.000000</c:v>
                </c:pt>
                <c:pt idx="5">
                  <c:v>-148000.000000</c:v>
                </c:pt>
                <c:pt idx="6">
                  <c:v>-148000.000000</c:v>
                </c:pt>
                <c:pt idx="7">
                  <c:v>-148000.000000</c:v>
                </c:pt>
                <c:pt idx="8">
                  <c:v>-174640.000000</c:v>
                </c:pt>
                <c:pt idx="9">
                  <c:v>-162780.000000</c:v>
                </c:pt>
                <c:pt idx="10">
                  <c:v>-162780.000000</c:v>
                </c:pt>
                <c:pt idx="11">
                  <c:v>-162780.000000</c:v>
                </c:pt>
                <c:pt idx="12">
                  <c:v>-162780.000000</c:v>
                </c:pt>
                <c:pt idx="13">
                  <c:v>-162780.000000</c:v>
                </c:pt>
                <c:pt idx="14">
                  <c:v>-162780.000000</c:v>
                </c:pt>
                <c:pt idx="15">
                  <c:v>-162780.000000</c:v>
                </c:pt>
                <c:pt idx="16">
                  <c:v>-162780.000000</c:v>
                </c:pt>
                <c:pt idx="17">
                  <c:v>-162780.000000</c:v>
                </c:pt>
                <c:pt idx="18">
                  <c:v>-162780.000000</c:v>
                </c:pt>
                <c:pt idx="19">
                  <c:v>-431280.000000</c:v>
                </c:pt>
                <c:pt idx="20">
                  <c:v>-451280.000000</c:v>
                </c:pt>
                <c:pt idx="21">
                  <c:v>-473280.000000</c:v>
                </c:pt>
                <c:pt idx="22">
                  <c:v>-497480.000000</c:v>
                </c:pt>
                <c:pt idx="23">
                  <c:v>-524100.000000</c:v>
                </c:pt>
              </c:numCache>
            </c:numRef>
          </c:val>
          <c:smooth val="0"/>
        </c:ser>
        <c:ser>
          <c:idx val="1"/>
          <c:order val="1"/>
          <c:tx>
            <c:strRef>
              <c:f>'PAYYAP 36 Months - Table 1'!$A$91</c:f>
              <c:strCache>
                <c:ptCount val="1"/>
                <c:pt idx="0">
                  <c:v>Est. Gross Profit</c:v>
                </c:pt>
              </c:strCache>
            </c:strRef>
          </c:tx>
          <c:spPr>
            <a:gradFill flip="none" rotWithShape="1">
              <a:gsLst>
                <a:gs pos="0">
                  <a:srgbClr val="AFD05C"/>
                </a:gs>
                <a:gs pos="100000">
                  <a:srgbClr val="EEFDCB"/>
                </a:gs>
              </a:gsLst>
              <a:lin ang="16200000" scaled="0"/>
            </a:gradFill>
            <a:ln w="66675" cap="flat">
              <a:solidFill>
                <a:srgbClr val="A8C367"/>
              </a:solidFill>
              <a:prstDash val="solid"/>
              <a:round/>
            </a:ln>
            <a:effectLst/>
          </c:spPr>
          <c:marker>
            <c:symbol val="none"/>
            <c:size val="6"/>
            <c:spPr>
              <a:gradFill flip="none" rotWithShape="1">
                <a:gsLst>
                  <a:gs pos="0">
                    <a:srgbClr val="AFD05C"/>
                  </a:gs>
                  <a:gs pos="100000">
                    <a:srgbClr val="EEFDCB"/>
                  </a:gs>
                </a:gsLst>
                <a:lin ang="16200000" scaled="0"/>
              </a:gradFill>
              <a:ln w="9525" cap="flat">
                <a:solidFill>
                  <a:srgbClr val="A8C367"/>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1'!$B$91:$Y$91</c:f>
              <c:numCache>
                <c:ptCount val="24"/>
                <c:pt idx="0">
                  <c:v>0.000000</c:v>
                </c:pt>
                <c:pt idx="1">
                  <c:v>46.406250</c:v>
                </c:pt>
                <c:pt idx="2">
                  <c:v>134.062500</c:v>
                </c:pt>
                <c:pt idx="3">
                  <c:v>264.687500</c:v>
                </c:pt>
                <c:pt idx="4">
                  <c:v>2973.437500</c:v>
                </c:pt>
                <c:pt idx="5">
                  <c:v>8260.312500</c:v>
                </c:pt>
                <c:pt idx="6">
                  <c:v>16125.312500</c:v>
                </c:pt>
                <c:pt idx="7">
                  <c:v>26568.437500</c:v>
                </c:pt>
                <c:pt idx="8">
                  <c:v>39589.687500</c:v>
                </c:pt>
                <c:pt idx="9">
                  <c:v>55189.062500</c:v>
                </c:pt>
                <c:pt idx="10">
                  <c:v>73366.562500</c:v>
                </c:pt>
                <c:pt idx="11">
                  <c:v>94122.187500</c:v>
                </c:pt>
                <c:pt idx="12">
                  <c:v>117455.937500</c:v>
                </c:pt>
                <c:pt idx="13">
                  <c:v>143367.812500</c:v>
                </c:pt>
                <c:pt idx="14">
                  <c:v>171857.812500</c:v>
                </c:pt>
                <c:pt idx="15">
                  <c:v>202925.937500</c:v>
                </c:pt>
                <c:pt idx="16">
                  <c:v>236572.187500</c:v>
                </c:pt>
                <c:pt idx="17">
                  <c:v>272796.562500</c:v>
                </c:pt>
                <c:pt idx="18">
                  <c:v>311599.062500</c:v>
                </c:pt>
                <c:pt idx="19">
                  <c:v>358995.312500</c:v>
                </c:pt>
                <c:pt idx="20">
                  <c:v>415844.687500</c:v>
                </c:pt>
                <c:pt idx="21">
                  <c:v>483092.500000</c:v>
                </c:pt>
                <c:pt idx="22">
                  <c:v>561778.593750</c:v>
                </c:pt>
                <c:pt idx="23">
                  <c:v>653046.796875</c:v>
                </c:pt>
              </c:numCache>
            </c:numRef>
          </c:val>
          <c:smooth val="0"/>
        </c:ser>
        <c:ser>
          <c:idx val="2"/>
          <c:order val="2"/>
          <c:tx>
            <c:strRef>
              <c:f>'PAYYAP 36 Months - Table 1'!$A$96</c:f>
              <c:strCache>
                <c:ptCount val="1"/>
                <c:pt idx="0">
                  <c:v>CASH BALANCE</c:v>
                </c:pt>
              </c:strCache>
            </c:strRef>
          </c:tx>
          <c:spPr>
            <a:gradFill flip="none" rotWithShape="1">
              <a:gsLst>
                <a:gs pos="0">
                  <a:srgbClr val="4D94D7"/>
                </a:gs>
                <a:gs pos="100000">
                  <a:srgbClr val="C9E3FF"/>
                </a:gs>
              </a:gsLst>
              <a:lin ang="16200000" scaled="0"/>
            </a:gradFill>
            <a:ln w="6667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1'!$B$96:$Y$96</c:f>
              <c:numCache>
                <c:ptCount val="24"/>
                <c:pt idx="0">
                  <c:v>1750.000000</c:v>
                </c:pt>
                <c:pt idx="1">
                  <c:v>3546.406250</c:v>
                </c:pt>
                <c:pt idx="2">
                  <c:v>6605.468750</c:v>
                </c:pt>
                <c:pt idx="3">
                  <c:v>10620.156250</c:v>
                </c:pt>
                <c:pt idx="4">
                  <c:v>870593.593750</c:v>
                </c:pt>
                <c:pt idx="5">
                  <c:v>730853.906250</c:v>
                </c:pt>
                <c:pt idx="6">
                  <c:v>598979.218750</c:v>
                </c:pt>
                <c:pt idx="7">
                  <c:v>477547.656250</c:v>
                </c:pt>
                <c:pt idx="8">
                  <c:v>342497.343750</c:v>
                </c:pt>
                <c:pt idx="9">
                  <c:v>234906.406250</c:v>
                </c:pt>
                <c:pt idx="10">
                  <c:v>145492.968750</c:v>
                </c:pt>
                <c:pt idx="11">
                  <c:v>76835.156250</c:v>
                </c:pt>
                <c:pt idx="12">
                  <c:v>31511.093750</c:v>
                </c:pt>
                <c:pt idx="13">
                  <c:v>12098.906250</c:v>
                </c:pt>
                <c:pt idx="14">
                  <c:v>21176.718750</c:v>
                </c:pt>
                <c:pt idx="15">
                  <c:v>61322.656250</c:v>
                </c:pt>
                <c:pt idx="16">
                  <c:v>135114.843750</c:v>
                </c:pt>
                <c:pt idx="17">
                  <c:v>245131.406250</c:v>
                </c:pt>
                <c:pt idx="18">
                  <c:v>393950.468750</c:v>
                </c:pt>
                <c:pt idx="19">
                  <c:v>321665.781250</c:v>
                </c:pt>
                <c:pt idx="20">
                  <c:v>286230.468750</c:v>
                </c:pt>
                <c:pt idx="21">
                  <c:v>296042.968750</c:v>
                </c:pt>
                <c:pt idx="22">
                  <c:v>360341.562500</c:v>
                </c:pt>
                <c:pt idx="23">
                  <c:v>489288.359375</c:v>
                </c:pt>
              </c:numCache>
            </c:numRef>
          </c:val>
          <c:smooth val="0"/>
        </c:ser>
        <c:ser>
          <c:idx val="3"/>
          <c:order val="3"/>
          <c:tx>
            <c:strRef>
              <c:f>'PAYYAP 36 Months - Table 1'!$A$74</c:f>
              <c:strCache>
                <c:ptCount val="1"/>
                <c:pt idx="0">
                  <c:v>Online Advertising (Google, BING, Yahoo, etc.)</c:v>
                </c:pt>
              </c:strCache>
            </c:strRef>
          </c:tx>
          <c:spPr>
            <a:gradFill flip="none" rotWithShape="1">
              <a:gsLst>
                <a:gs pos="0">
                  <a:srgbClr val="9272BA"/>
                </a:gs>
                <a:gs pos="100000">
                  <a:srgbClr val="E2CEFC"/>
                </a:gs>
              </a:gsLst>
              <a:lin ang="16200000" scaled="0"/>
            </a:gradFill>
            <a:ln w="66675" cap="flat">
              <a:solidFill>
                <a:srgbClr val="9077B0"/>
              </a:solidFill>
              <a:prstDash val="solid"/>
              <a:round/>
            </a:ln>
            <a:effectLst/>
          </c:spPr>
          <c:marker>
            <c:symbol val="none"/>
            <c:size val="6"/>
            <c:spPr>
              <a:gradFill flip="none" rotWithShape="1">
                <a:gsLst>
                  <a:gs pos="0">
                    <a:srgbClr val="9272BA"/>
                  </a:gs>
                  <a:gs pos="100000">
                    <a:srgbClr val="E2CEFC"/>
                  </a:gs>
                </a:gsLst>
                <a:lin ang="16200000" scaled="0"/>
              </a:gradFill>
              <a:ln w="9525" cap="flat">
                <a:solidFill>
                  <a:srgbClr val="9077B0"/>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1'!$B$74:$Y$74</c:f>
              <c:numCache>
                <c:ptCount val="24"/>
                <c:pt idx="0">
                  <c:v>-1000.000000</c:v>
                </c:pt>
                <c:pt idx="1">
                  <c:v>-1000.000000</c:v>
                </c:pt>
                <c:pt idx="2">
                  <c:v>-1000.000000</c:v>
                </c:pt>
                <c:pt idx="3">
                  <c:v>-1000.000000</c:v>
                </c:pt>
                <c:pt idx="4">
                  <c:v>-60000.000000</c:v>
                </c:pt>
                <c:pt idx="5">
                  <c:v>-60000.000000</c:v>
                </c:pt>
                <c:pt idx="6">
                  <c:v>-60000.000000</c:v>
                </c:pt>
                <c:pt idx="7">
                  <c:v>-60000.000000</c:v>
                </c:pt>
                <c:pt idx="8">
                  <c:v>-60000.000000</c:v>
                </c:pt>
                <c:pt idx="9">
                  <c:v>-60000.000000</c:v>
                </c:pt>
                <c:pt idx="10">
                  <c:v>-60000.000000</c:v>
                </c:pt>
                <c:pt idx="11">
                  <c:v>-60000.000000</c:v>
                </c:pt>
                <c:pt idx="12">
                  <c:v>-60000.000000</c:v>
                </c:pt>
                <c:pt idx="13">
                  <c:v>-60000.000000</c:v>
                </c:pt>
                <c:pt idx="14">
                  <c:v>-60000.000000</c:v>
                </c:pt>
                <c:pt idx="15">
                  <c:v>-60000.000000</c:v>
                </c:pt>
                <c:pt idx="16">
                  <c:v>-60000.000000</c:v>
                </c:pt>
                <c:pt idx="17">
                  <c:v>-60000.000000</c:v>
                </c:pt>
                <c:pt idx="18">
                  <c:v>-60000.000000</c:v>
                </c:pt>
                <c:pt idx="19">
                  <c:v>-200000.000000</c:v>
                </c:pt>
                <c:pt idx="20">
                  <c:v>-220000.000000</c:v>
                </c:pt>
                <c:pt idx="21">
                  <c:v>-242000.000000</c:v>
                </c:pt>
                <c:pt idx="22">
                  <c:v>-266200.000000</c:v>
                </c:pt>
                <c:pt idx="23">
                  <c:v>-292820.000000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409]#,##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393750"/>
        <c:minorUnit val="196875"/>
      </c:valAx>
      <c:spPr>
        <a:solidFill>
          <a:srgbClr val="FFFFFF"/>
        </a:solidFill>
        <a:ln w="12700" cap="flat">
          <a:noFill/>
          <a:miter lim="400000"/>
        </a:ln>
        <a:effectLst/>
      </c:spPr>
    </c:plotArea>
    <c:legend>
      <c:legendPos val="b"/>
      <c:layout>
        <c:manualLayout>
          <c:xMode val="edge"/>
          <c:yMode val="edge"/>
          <c:x val="0.339798"/>
          <c:y val="0.950931"/>
          <c:w val="0.604615"/>
          <c:h val="0.0490693"/>
        </c:manualLayout>
      </c:layout>
      <c:overlay val="1"/>
      <c:spPr>
        <a:noFill/>
        <a:ln w="9525" cap="flat">
          <a:noFill/>
          <a:round/>
        </a:ln>
        <a:effectLst/>
      </c:spPr>
      <c:txPr>
        <a:bodyPr rot="0"/>
        <a:lstStyle/>
        <a:p>
          <a:pPr>
            <a:defRPr b="1" i="0" strike="noStrike" sz="2000" u="none">
              <a:solidFill>
                <a:srgbClr val="000000"/>
              </a:solidFill>
              <a:latin typeface="Calibri"/>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Market Penetration</a:t>
            </a:r>
          </a:p>
        </c:rich>
      </c:tx>
      <c:layout>
        <c:manualLayout>
          <c:xMode val="edge"/>
          <c:yMode val="edge"/>
          <c:x val="0.47679"/>
          <c:y val="0"/>
          <c:w val="0.046419"/>
          <c:h val="0.185402"/>
        </c:manualLayout>
      </c:layout>
      <c:overlay val="1"/>
      <c:spPr>
        <a:noFill/>
        <a:effectLst/>
      </c:spPr>
    </c:title>
    <c:autoTitleDeleted val="1"/>
    <c:plotArea>
      <c:layout>
        <c:manualLayout>
          <c:layoutTarget val="inner"/>
          <c:xMode val="edge"/>
          <c:yMode val="edge"/>
          <c:x val="0.0255149"/>
          <c:y val="0.185402"/>
          <c:w val="0.969485"/>
          <c:h val="0.566315"/>
        </c:manualLayout>
      </c:layout>
      <c:lineChart>
        <c:grouping val="standard"/>
        <c:varyColors val="0"/>
        <c:ser>
          <c:idx val="0"/>
          <c:order val="0"/>
          <c:tx>
            <c:strRef>
              <c:f>'PAYYAP 36 Months - Table 1'!$A$102</c:f>
              <c:strCache>
                <c:ptCount val="1"/>
                <c:pt idx="0">
                  <c:v>Market Penetration</c:v>
                </c:pt>
              </c:strCache>
            </c:strRef>
          </c:tx>
          <c:spPr>
            <a:gradFill flip="none" rotWithShape="1">
              <a:gsLst>
                <a:gs pos="0">
                  <a:srgbClr val="4D94D7"/>
                </a:gs>
                <a:gs pos="100000">
                  <a:srgbClr val="C9E3FF"/>
                </a:gs>
              </a:gsLst>
              <a:lin ang="16200000" scaled="0"/>
            </a:gradFill>
            <a:ln w="4762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0.0000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1'!$B$102:$Y$102</c:f>
              <c:numCache>
                <c:ptCount val="24"/>
                <c:pt idx="0">
                  <c:v>0.000000</c:v>
                </c:pt>
                <c:pt idx="1">
                  <c:v>0.000000</c:v>
                </c:pt>
                <c:pt idx="2">
                  <c:v>0.000000</c:v>
                </c:pt>
                <c:pt idx="3">
                  <c:v>0.000000</c:v>
                </c:pt>
                <c:pt idx="4">
                  <c:v>0.000005</c:v>
                </c:pt>
                <c:pt idx="5">
                  <c:v>0.000014</c:v>
                </c:pt>
                <c:pt idx="6">
                  <c:v>0.000028</c:v>
                </c:pt>
                <c:pt idx="7">
                  <c:v>0.000046</c:v>
                </c:pt>
                <c:pt idx="8">
                  <c:v>0.000069</c:v>
                </c:pt>
                <c:pt idx="9">
                  <c:v>0.000096</c:v>
                </c:pt>
                <c:pt idx="10">
                  <c:v>0.000128</c:v>
                </c:pt>
                <c:pt idx="11">
                  <c:v>0.000164</c:v>
                </c:pt>
                <c:pt idx="12">
                  <c:v>0.000205</c:v>
                </c:pt>
                <c:pt idx="13">
                  <c:v>0.000250</c:v>
                </c:pt>
                <c:pt idx="14">
                  <c:v>0.000300</c:v>
                </c:pt>
                <c:pt idx="15">
                  <c:v>0.000354</c:v>
                </c:pt>
                <c:pt idx="16">
                  <c:v>0.000413</c:v>
                </c:pt>
                <c:pt idx="17">
                  <c:v>0.000476</c:v>
                </c:pt>
                <c:pt idx="18">
                  <c:v>0.000544</c:v>
                </c:pt>
                <c:pt idx="19">
                  <c:v>0.000627</c:v>
                </c:pt>
                <c:pt idx="20">
                  <c:v>0.000726</c:v>
                </c:pt>
                <c:pt idx="21">
                  <c:v>0.000843</c:v>
                </c:pt>
                <c:pt idx="22">
                  <c:v>0.000981</c:v>
                </c:pt>
                <c:pt idx="23">
                  <c:v>0.001140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0.0000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0.0003"/>
        <c:minorUnit val="0.00015"/>
      </c:valAx>
      <c:spPr>
        <a:solidFill>
          <a:srgbClr val="FFFFFF"/>
        </a:solidFill>
        <a:ln w="12700" cap="flat">
          <a:noFill/>
          <a:miter lim="400000"/>
        </a:ln>
        <a:effectLst/>
      </c:spPr>
    </c:plotArea>
    <c:legend>
      <c:legendPos val="b"/>
      <c:layout>
        <c:manualLayout>
          <c:xMode val="edge"/>
          <c:yMode val="edge"/>
          <c:x val="0.461133"/>
          <c:y val="0.928714"/>
          <c:w val="0.291645"/>
          <c:h val="0.0712859"/>
        </c:manualLayout>
      </c:layout>
      <c:overlay val="1"/>
      <c:spPr>
        <a:noFill/>
        <a:ln w="9525" cap="flat">
          <a:noFill/>
          <a:round/>
        </a:ln>
        <a:effectLst/>
      </c:spPr>
      <c:txPr>
        <a:bodyPr rot="0"/>
        <a:lstStyle/>
        <a:p>
          <a:pPr>
            <a:defRPr b="0" i="0" strike="noStrike" sz="1000" u="none">
              <a:solidFill>
                <a:srgbClr val="000000"/>
              </a:solidFill>
              <a:latin typeface="Calibri"/>
            </a:defRPr>
          </a:pPr>
        </a:p>
      </c:txPr>
    </c:legend>
    <c:plotVisOnly val="1"/>
    <c:dispBlanksAs val="gap"/>
  </c:chart>
  <c:spPr>
    <a:noFill/>
    <a:ln>
      <a:noFill/>
    </a:ln>
    <a:effectLst/>
  </c:spPr>
</c:chartSpace>
</file>

<file path=xl/drawings/_rels/drawing3.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xdr="http://schemas.openxmlformats.org/drawingml/2006/spreadsheetDrawing"/>
</file>

<file path=xl/drawings/drawing2.xml><?xml version="1.0" encoding="utf-8"?>
<xdr:wsDr xmlns:r="http://schemas.openxmlformats.org/officeDocument/2006/relationships" xmlns:a="http://schemas.openxmlformats.org/drawingml/2006/main" xmlns:xdr="http://schemas.openxmlformats.org/drawingml/2006/spreadsheetDrawing"/>
</file>

<file path=xl/drawings/drawing3.xml><?xml version="1.0" encoding="utf-8"?>
<xdr:wsDr xmlns:r="http://schemas.openxmlformats.org/officeDocument/2006/relationships" xmlns:a="http://schemas.openxmlformats.org/drawingml/2006/main" xmlns:xdr="http://schemas.openxmlformats.org/drawingml/2006/spreadsheetDrawing">
  <xdr:twoCellAnchor>
    <xdr:from>
      <xdr:col>7</xdr:col>
      <xdr:colOff>454524</xdr:colOff>
      <xdr:row>155</xdr:row>
      <xdr:rowOff>96725</xdr:rowOff>
    </xdr:from>
    <xdr:to>
      <xdr:col>60</xdr:col>
      <xdr:colOff>322632</xdr:colOff>
      <xdr:row>206</xdr:row>
      <xdr:rowOff>11475</xdr:rowOff>
    </xdr:to>
    <xdr:graphicFrame>
      <xdr:nvGraphicFramePr>
        <xdr:cNvPr id="8" name="Chart 8"/>
        <xdr:cNvGraphicFramePr/>
      </xdr:nvGraphicFramePr>
      <xdr:xfrm>
        <a:off x="5788524" y="25687225"/>
        <a:ext cx="40254109" cy="83348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7</xdr:col>
      <xdr:colOff>698403</xdr:colOff>
      <xdr:row>207</xdr:row>
      <xdr:rowOff>62275</xdr:rowOff>
    </xdr:from>
    <xdr:to>
      <xdr:col>60</xdr:col>
      <xdr:colOff>311202</xdr:colOff>
      <xdr:row>224</xdr:row>
      <xdr:rowOff>64073</xdr:rowOff>
    </xdr:to>
    <xdr:graphicFrame>
      <xdr:nvGraphicFramePr>
        <xdr:cNvPr id="9" name="Chart 9"/>
        <xdr:cNvGraphicFramePr/>
      </xdr:nvGraphicFramePr>
      <xdr:xfrm>
        <a:off x="6032403" y="34237975"/>
        <a:ext cx="39998800" cy="2808499"/>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0</xdr:col>
      <xdr:colOff>19050</xdr:colOff>
      <xdr:row>154</xdr:row>
      <xdr:rowOff>26007</xdr:rowOff>
    </xdr:from>
    <xdr:to>
      <xdr:col>7</xdr:col>
      <xdr:colOff>277862</xdr:colOff>
      <xdr:row>183</xdr:row>
      <xdr:rowOff>139910</xdr:rowOff>
    </xdr:to>
    <xdr:sp>
      <xdr:nvSpPr>
        <xdr:cNvPr id="10" name="Shape 10"/>
        <xdr:cNvSpPr/>
      </xdr:nvSpPr>
      <xdr:spPr>
        <a:xfrm>
          <a:off x="19050" y="25451407"/>
          <a:ext cx="5592813" cy="4901804"/>
        </a:xfrm>
        <a:prstGeom prst="rect">
          <a:avLst/>
        </a:prstGeom>
        <a:gradFill flip="none" rotWithShape="1">
          <a:gsLst>
            <a:gs pos="0">
              <a:srgbClr val="FFD0B9"/>
            </a:gs>
            <a:gs pos="100000">
              <a:srgbClr val="EDB295"/>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shea writer, 11 Jan 2017, 12:06 am
</a:t>
          </a: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As recorded: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Interest in PAYYAP is way above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Revenue is half of what has been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We explain these two diverging events as follows: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More than 6x general interest in an easy, app-based payment solution / alt to the main stream services.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As expected “immediate-term" processing merchants.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Technical "glitches" have prevented 2/3 of the transaction attempts from being approved.  (“Growing pains” as we integrate with TSYS.) In fact,  revenue would have been nearly exactly as projected had it not been for the temporary technical &amp; synchronization issues.)</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80</v>
      </c>
      <c r="D11" t="s" s="5">
        <v>81</v>
      </c>
    </row>
    <row r="12">
      <c r="B12" s="4"/>
      <c r="C12" t="s" s="4">
        <v>84</v>
      </c>
      <c r="D12" t="s" s="5">
        <v>85</v>
      </c>
    </row>
  </sheetData>
  <mergeCells count="1">
    <mergeCell ref="B3:D3"/>
  </mergeCells>
  <hyperlinks>
    <hyperlink ref="D10" location="'PAYYAP 36 Months - Table 1'!R1C1" tooltip="" display="PAYYAP 36 Months - Table 1"/>
    <hyperlink ref="D11" location="'PAYYAP 36 Months - Table 1-1'!R1C1" tooltip="" display="PAYYAP 36 Months - Table 1-1"/>
    <hyperlink ref="D12" location="'PAYYAP 36 Months - Drawings'!R1C1" tooltip="" display="PAYYAP 36 Months - Drawings"/>
  </hyperlinks>
</worksheet>
</file>

<file path=xl/worksheets/sheet2.xml><?xml version="1.0" encoding="utf-8"?>
<worksheet xmlns:r="http://schemas.openxmlformats.org/officeDocument/2006/relationships" xmlns="http://schemas.openxmlformats.org/spreadsheetml/2006/main">
  <dimension ref="A1:AK117"/>
  <sheetViews>
    <sheetView workbookViewId="0" showGridLines="0" defaultGridColor="1"/>
  </sheetViews>
  <sheetFormatPr defaultColWidth="45.29" defaultRowHeight="11.45" customHeight="1" outlineLevelRow="0" outlineLevelCol="0"/>
  <cols>
    <col min="1" max="1" width="73.3516" style="6" customWidth="1"/>
    <col min="2" max="2" width="17.125" style="6" customWidth="1"/>
    <col min="3" max="3" width="12.3516" style="6" customWidth="1"/>
    <col min="4" max="4" width="12.3516" style="6" customWidth="1"/>
    <col min="5" max="5" width="12.5" style="6" customWidth="1"/>
    <col min="6" max="6" width="16.7031" style="6" customWidth="1"/>
    <col min="7" max="7" width="12.3516" style="6" customWidth="1"/>
    <col min="8" max="8" width="12.3516" style="6" customWidth="1"/>
    <col min="9" max="9" width="12.3516" style="6" customWidth="1"/>
    <col min="10" max="10" width="12.5" style="6" customWidth="1"/>
    <col min="11" max="11" width="14" style="6" customWidth="1"/>
    <col min="12" max="12" width="13.6719" style="6" customWidth="1"/>
    <col min="13" max="13" width="13.6719" style="6" customWidth="1"/>
    <col min="14" max="14" width="14.8516" style="6" customWidth="1"/>
    <col min="15" max="15" width="14.8516" style="6" customWidth="1"/>
    <col min="16" max="16" width="14.8516" style="6" customWidth="1"/>
    <col min="17" max="17" width="14.8516" style="6" customWidth="1"/>
    <col min="18" max="18" width="14.8516" style="6" customWidth="1"/>
    <col min="19" max="19" width="14.8516" style="6" customWidth="1"/>
    <col min="20" max="20" width="14.8516" style="6" customWidth="1"/>
    <col min="21" max="21" width="14.8516" style="6" customWidth="1"/>
    <col min="22" max="22" width="14.8516" style="6" customWidth="1"/>
    <col min="23" max="23" width="14.8516" style="6" customWidth="1"/>
    <col min="24" max="24" width="15.8516" style="6" customWidth="1"/>
    <col min="25" max="25" width="16.1719" style="6" customWidth="1"/>
    <col min="26" max="26" width="16.1719" style="6" customWidth="1"/>
    <col min="27" max="27" width="15.8516" style="6" customWidth="1"/>
    <col min="28" max="28" width="15.8516" style="6" customWidth="1"/>
    <col min="29" max="29" width="16" style="6" customWidth="1"/>
    <col min="30" max="30" width="16" style="6" customWidth="1"/>
    <col min="31" max="31" width="16" style="6" customWidth="1"/>
    <col min="32" max="32" width="16" style="6" customWidth="1"/>
    <col min="33" max="33" width="16.1719" style="6" customWidth="1"/>
    <col min="34" max="34" width="16" style="6" customWidth="1"/>
    <col min="35" max="35" width="16" style="6" customWidth="1"/>
    <col min="36" max="36" width="16" style="6" customWidth="1"/>
    <col min="37" max="37" width="16.1719" style="6" customWidth="1"/>
    <col min="38" max="256" width="45.2969" style="6" customWidth="1"/>
  </cols>
  <sheetData>
    <row r="1" ht="15.6" customHeight="1">
      <c r="A1" t="s" s="7">
        <v>7</v>
      </c>
      <c r="B1" s="8">
        <v>1</v>
      </c>
      <c r="C1" s="8">
        <v>2</v>
      </c>
      <c r="D1" s="8">
        <v>3</v>
      </c>
      <c r="E1" s="9">
        <v>4</v>
      </c>
      <c r="F1" s="10">
        <v>5</v>
      </c>
      <c r="G1" s="8">
        <v>6</v>
      </c>
      <c r="H1" s="8">
        <v>7</v>
      </c>
      <c r="I1" s="8">
        <v>8</v>
      </c>
      <c r="J1" s="11">
        <v>9</v>
      </c>
      <c r="K1" s="10">
        <v>10</v>
      </c>
      <c r="L1" s="8">
        <v>11</v>
      </c>
      <c r="M1" s="8">
        <v>12</v>
      </c>
      <c r="N1" s="8">
        <v>13</v>
      </c>
      <c r="O1" s="12">
        <v>14</v>
      </c>
      <c r="P1" s="13">
        <v>15</v>
      </c>
      <c r="Q1" s="14">
        <v>16</v>
      </c>
      <c r="R1" s="8">
        <v>17</v>
      </c>
      <c r="S1" s="8">
        <v>18</v>
      </c>
      <c r="T1" s="8">
        <v>19</v>
      </c>
      <c r="U1" s="8">
        <v>20</v>
      </c>
      <c r="V1" s="8">
        <v>21</v>
      </c>
      <c r="W1" s="8">
        <v>22</v>
      </c>
      <c r="X1" s="8">
        <v>23</v>
      </c>
      <c r="Y1" s="11">
        <v>24</v>
      </c>
      <c r="Z1" s="15">
        <v>25</v>
      </c>
      <c r="AA1" s="16">
        <v>26</v>
      </c>
      <c r="AB1" s="16">
        <v>27</v>
      </c>
      <c r="AC1" s="16">
        <v>28</v>
      </c>
      <c r="AD1" s="17">
        <v>29</v>
      </c>
      <c r="AE1" s="8">
        <v>30</v>
      </c>
      <c r="AF1" s="11">
        <v>31</v>
      </c>
      <c r="AG1" s="18">
        <v>32</v>
      </c>
      <c r="AH1" s="15">
        <v>33</v>
      </c>
      <c r="AI1" s="16">
        <v>34</v>
      </c>
      <c r="AJ1" s="16">
        <v>35</v>
      </c>
      <c r="AK1" s="19">
        <v>36</v>
      </c>
    </row>
    <row r="2" ht="14.6" customHeight="1">
      <c r="A2" t="s" s="20">
        <v>8</v>
      </c>
      <c r="B2" s="21"/>
      <c r="C2" s="21"/>
      <c r="D2" s="21"/>
      <c r="E2" s="21"/>
      <c r="F2" s="22"/>
      <c r="G2" s="21"/>
      <c r="H2" s="21"/>
      <c r="I2" s="21"/>
      <c r="J2" s="21"/>
      <c r="K2" s="21"/>
      <c r="L2" s="21"/>
      <c r="M2" s="21"/>
      <c r="N2" s="21"/>
      <c r="O2" s="23"/>
      <c r="P2" s="24"/>
      <c r="Q2" s="25"/>
      <c r="R2" s="21"/>
      <c r="S2" s="21"/>
      <c r="T2" s="21"/>
      <c r="U2" s="26"/>
      <c r="V2" s="21"/>
      <c r="W2" s="21"/>
      <c r="X2" s="21"/>
      <c r="Y2" s="21"/>
      <c r="Z2" s="21"/>
      <c r="AA2" s="21"/>
      <c r="AB2" s="21"/>
      <c r="AC2" s="21"/>
      <c r="AD2" s="21"/>
      <c r="AE2" s="27"/>
      <c r="AF2" s="21"/>
      <c r="AG2" s="21"/>
      <c r="AH2" s="21"/>
      <c r="AI2" s="21"/>
      <c r="AJ2" s="21"/>
      <c r="AK2" s="28"/>
    </row>
    <row r="3" ht="14.6" customHeight="1">
      <c r="A3" t="s" s="29">
        <v>9</v>
      </c>
      <c r="B3" s="30">
        <v>25000</v>
      </c>
      <c r="C3" s="31">
        <v>25000</v>
      </c>
      <c r="D3" s="31">
        <v>25000</v>
      </c>
      <c r="E3" s="31">
        <v>25000</v>
      </c>
      <c r="F3" s="32">
        <v>1000000</v>
      </c>
      <c r="G3" s="33"/>
      <c r="H3" s="34"/>
      <c r="I3" s="34"/>
      <c r="J3" s="35"/>
      <c r="K3" s="36"/>
      <c r="L3" s="35"/>
      <c r="M3" s="30"/>
      <c r="N3" s="34"/>
      <c r="O3" s="37"/>
      <c r="P3" s="38"/>
      <c r="Q3" s="39"/>
      <c r="R3" s="35"/>
      <c r="S3" s="35"/>
      <c r="T3" s="35"/>
      <c r="U3" s="40"/>
      <c r="V3" s="35"/>
      <c r="W3" s="35"/>
      <c r="X3" s="35"/>
      <c r="Y3" s="35"/>
      <c r="Z3" s="35"/>
      <c r="AA3" s="35"/>
      <c r="AB3" s="35"/>
      <c r="AC3" s="35"/>
      <c r="AD3" s="35"/>
      <c r="AE3" s="41"/>
      <c r="AF3" s="35"/>
      <c r="AG3" s="35"/>
      <c r="AH3" s="35"/>
      <c r="AI3" s="35"/>
      <c r="AJ3" s="35"/>
      <c r="AK3" s="42"/>
    </row>
    <row r="4" ht="14.6" customHeight="1">
      <c r="A4" t="s" s="43">
        <v>10</v>
      </c>
      <c r="B4" s="35"/>
      <c r="C4" s="35"/>
      <c r="D4" s="35"/>
      <c r="E4" s="35"/>
      <c r="F4" s="44"/>
      <c r="G4" s="35"/>
      <c r="H4" s="35"/>
      <c r="I4" s="35"/>
      <c r="J4" s="35"/>
      <c r="K4" s="35"/>
      <c r="L4" s="35"/>
      <c r="M4" s="35"/>
      <c r="N4" s="35"/>
      <c r="O4" s="37"/>
      <c r="P4" s="38"/>
      <c r="Q4" s="39"/>
      <c r="R4" s="35"/>
      <c r="S4" s="35"/>
      <c r="T4" s="35"/>
      <c r="U4" s="40"/>
      <c r="V4" s="35"/>
      <c r="W4" s="35"/>
      <c r="X4" s="35"/>
      <c r="Y4" s="35"/>
      <c r="Z4" s="35"/>
      <c r="AA4" s="35"/>
      <c r="AB4" s="35"/>
      <c r="AC4" s="35"/>
      <c r="AD4" s="35"/>
      <c r="AE4" s="41"/>
      <c r="AF4" s="35"/>
      <c r="AG4" s="35"/>
      <c r="AH4" s="35"/>
      <c r="AI4" s="35"/>
      <c r="AJ4" s="35"/>
      <c r="AK4" s="42"/>
    </row>
    <row r="5" ht="14.6" customHeight="1">
      <c r="A5" s="45"/>
      <c r="B5" s="21"/>
      <c r="C5" s="21"/>
      <c r="D5" s="21"/>
      <c r="E5" s="21"/>
      <c r="F5" s="22"/>
      <c r="G5" s="21"/>
      <c r="H5" s="21"/>
      <c r="I5" s="21"/>
      <c r="J5" s="21"/>
      <c r="K5" s="21"/>
      <c r="L5" s="21"/>
      <c r="M5" s="21"/>
      <c r="N5" s="21"/>
      <c r="O5" s="23"/>
      <c r="P5" s="24"/>
      <c r="Q5" s="25"/>
      <c r="R5" s="21"/>
      <c r="S5" s="21"/>
      <c r="T5" s="21"/>
      <c r="U5" s="26"/>
      <c r="V5" s="21"/>
      <c r="W5" s="21"/>
      <c r="X5" s="21"/>
      <c r="Y5" s="21"/>
      <c r="Z5" s="21"/>
      <c r="AA5" s="21"/>
      <c r="AB5" s="21"/>
      <c r="AC5" s="21"/>
      <c r="AD5" s="21"/>
      <c r="AE5" s="46"/>
      <c r="AF5" s="21"/>
      <c r="AG5" s="33"/>
      <c r="AH5" s="21"/>
      <c r="AI5" s="21"/>
      <c r="AJ5" s="21"/>
      <c r="AK5" s="28"/>
    </row>
    <row r="6" ht="14.6" customHeight="1">
      <c r="A6" t="s" s="43">
        <v>11</v>
      </c>
      <c r="B6" s="21"/>
      <c r="C6" s="21"/>
      <c r="D6" s="21"/>
      <c r="E6" s="21"/>
      <c r="F6" s="22"/>
      <c r="G6" s="21"/>
      <c r="H6" s="21"/>
      <c r="I6" s="21"/>
      <c r="J6" s="21"/>
      <c r="K6" s="21"/>
      <c r="L6" s="21"/>
      <c r="M6" s="21"/>
      <c r="N6" s="21"/>
      <c r="O6" s="23"/>
      <c r="P6" s="24"/>
      <c r="Q6" s="25"/>
      <c r="R6" s="21"/>
      <c r="S6" s="21"/>
      <c r="T6" s="21"/>
      <c r="U6" s="26"/>
      <c r="V6" s="21"/>
      <c r="W6" s="21"/>
      <c r="X6" s="21"/>
      <c r="Y6" s="21"/>
      <c r="Z6" s="21"/>
      <c r="AA6" s="21"/>
      <c r="AB6" s="21"/>
      <c r="AC6" s="21"/>
      <c r="AD6" s="21"/>
      <c r="AE6" s="27"/>
      <c r="AF6" s="21"/>
      <c r="AG6" s="21"/>
      <c r="AH6" s="21"/>
      <c r="AI6" s="21"/>
      <c r="AJ6" s="21"/>
      <c r="AK6" s="28"/>
    </row>
    <row r="7" ht="14.6" customHeight="1">
      <c r="A7" t="s" s="47">
        <v>12</v>
      </c>
      <c r="B7" s="35">
        <v>-200</v>
      </c>
      <c r="C7" s="35">
        <f>B7</f>
        <v>-200</v>
      </c>
      <c r="D7" s="35">
        <f>C7</f>
        <v>-200</v>
      </c>
      <c r="E7" s="35">
        <f>D7</f>
        <v>-200</v>
      </c>
      <c r="F7" s="44">
        <v>0</v>
      </c>
      <c r="G7" s="35">
        <f>-5000</f>
        <v>-5000</v>
      </c>
      <c r="H7" s="35">
        <f>G7</f>
        <v>-5000</v>
      </c>
      <c r="I7" s="35">
        <f>H7</f>
        <v>-5000</v>
      </c>
      <c r="J7" s="35">
        <f>I7</f>
        <v>-5000</v>
      </c>
      <c r="K7" s="35">
        <f t="shared" si="7" ref="K7:AB21">-10000</f>
        <v>-10000</v>
      </c>
      <c r="L7" s="35">
        <f>K7</f>
        <v>-10000</v>
      </c>
      <c r="M7" s="35">
        <f>L7</f>
        <v>-10000</v>
      </c>
      <c r="N7" s="35">
        <f>M7</f>
        <v>-10000</v>
      </c>
      <c r="O7" s="37">
        <f>N7</f>
        <v>-10000</v>
      </c>
      <c r="P7" s="38">
        <f>O7</f>
        <v>-10000</v>
      </c>
      <c r="Q7" s="39">
        <f>P7</f>
        <v>-10000</v>
      </c>
      <c r="R7" s="35">
        <f>Q7</f>
        <v>-10000</v>
      </c>
      <c r="S7" s="35">
        <f>R7</f>
        <v>-10000</v>
      </c>
      <c r="T7" s="35">
        <f>S7</f>
        <v>-10000</v>
      </c>
      <c r="U7" s="40">
        <f>T7</f>
        <v>-10000</v>
      </c>
      <c r="V7" s="35">
        <f>U7</f>
        <v>-10000</v>
      </c>
      <c r="W7" s="35">
        <f>V7</f>
        <v>-10000</v>
      </c>
      <c r="X7" s="35">
        <f>W7</f>
        <v>-10000</v>
      </c>
      <c r="Y7" s="35">
        <f>X7</f>
        <v>-10000</v>
      </c>
      <c r="Z7" s="35">
        <f>Y7</f>
        <v>-10000</v>
      </c>
      <c r="AA7" s="35">
        <f>Z7</f>
        <v>-10000</v>
      </c>
      <c r="AB7" s="35">
        <f>AA7</f>
        <v>-10000</v>
      </c>
      <c r="AC7" s="35">
        <f>AB7</f>
        <v>-10000</v>
      </c>
      <c r="AD7" s="35">
        <f>AC7</f>
        <v>-10000</v>
      </c>
      <c r="AE7" s="35">
        <f>AD7</f>
        <v>-10000</v>
      </c>
      <c r="AF7" s="35">
        <f>AE7</f>
        <v>-10000</v>
      </c>
      <c r="AG7" s="35">
        <f>AF7</f>
        <v>-10000</v>
      </c>
      <c r="AH7" s="35">
        <f>AG7</f>
        <v>-10000</v>
      </c>
      <c r="AI7" s="35">
        <f>AH7</f>
        <v>-10000</v>
      </c>
      <c r="AJ7" s="35">
        <f>AI7</f>
        <v>-10000</v>
      </c>
      <c r="AK7" s="42">
        <f>AJ7</f>
        <v>-10000</v>
      </c>
    </row>
    <row r="8" ht="14.6" customHeight="1">
      <c r="A8" t="s" s="47">
        <v>13</v>
      </c>
      <c r="B8" s="35">
        <v>-50</v>
      </c>
      <c r="C8" s="35">
        <f>B8</f>
        <v>-50</v>
      </c>
      <c r="D8" s="35">
        <f>C8</f>
        <v>-50</v>
      </c>
      <c r="E8" s="35">
        <f>D8</f>
        <v>-50</v>
      </c>
      <c r="F8" s="44">
        <f t="shared" si="37" ref="F8:K57">-1000</f>
        <v>-1000</v>
      </c>
      <c r="G8" s="35">
        <f>F8</f>
        <v>-1000</v>
      </c>
      <c r="H8" s="35">
        <f>G8</f>
        <v>-1000</v>
      </c>
      <c r="I8" s="35">
        <f>H8</f>
        <v>-1000</v>
      </c>
      <c r="J8" s="35">
        <f>I8</f>
        <v>-1000</v>
      </c>
      <c r="K8" s="35">
        <f>-2000</f>
        <v>-2000</v>
      </c>
      <c r="L8" s="35">
        <f>K8</f>
        <v>-2000</v>
      </c>
      <c r="M8" s="35">
        <f>L8</f>
        <v>-2000</v>
      </c>
      <c r="N8" s="35">
        <f>M8</f>
        <v>-2000</v>
      </c>
      <c r="O8" s="37">
        <f>N8</f>
        <v>-2000</v>
      </c>
      <c r="P8" s="38">
        <f>O8</f>
        <v>-2000</v>
      </c>
      <c r="Q8" s="39">
        <f>P8</f>
        <v>-2000</v>
      </c>
      <c r="R8" s="35">
        <f>Q8</f>
        <v>-2000</v>
      </c>
      <c r="S8" s="35">
        <f>R8</f>
        <v>-2000</v>
      </c>
      <c r="T8" s="35">
        <f>S8</f>
        <v>-2000</v>
      </c>
      <c r="U8" s="40">
        <f>T8</f>
        <v>-2000</v>
      </c>
      <c r="V8" s="35">
        <f>U8</f>
        <v>-2000</v>
      </c>
      <c r="W8" s="35">
        <f>V8</f>
        <v>-2000</v>
      </c>
      <c r="X8" s="35">
        <f>W8</f>
        <v>-2000</v>
      </c>
      <c r="Y8" s="35">
        <f>X8</f>
        <v>-2000</v>
      </c>
      <c r="Z8" s="35">
        <f>Y8</f>
        <v>-2000</v>
      </c>
      <c r="AA8" s="35">
        <f>Z8</f>
        <v>-2000</v>
      </c>
      <c r="AB8" s="35">
        <f>AA8</f>
        <v>-2000</v>
      </c>
      <c r="AC8" s="35">
        <f>AB8</f>
        <v>-2000</v>
      </c>
      <c r="AD8" s="35">
        <f>AC8</f>
        <v>-2000</v>
      </c>
      <c r="AE8" s="35">
        <f>AD8</f>
        <v>-2000</v>
      </c>
      <c r="AF8" s="35">
        <f>AE8</f>
        <v>-2000</v>
      </c>
      <c r="AG8" s="35">
        <f>AF8</f>
        <v>-2000</v>
      </c>
      <c r="AH8" s="35">
        <f>AG8</f>
        <v>-2000</v>
      </c>
      <c r="AI8" s="35">
        <f>AH8</f>
        <v>-2000</v>
      </c>
      <c r="AJ8" s="35">
        <f>AI8</f>
        <v>-2000</v>
      </c>
      <c r="AK8" s="42">
        <f>AJ8</f>
        <v>-2000</v>
      </c>
    </row>
    <row r="9" ht="14.6" customHeight="1">
      <c r="A9" s="48"/>
      <c r="B9" s="35"/>
      <c r="C9" s="35"/>
      <c r="D9" s="35"/>
      <c r="E9" s="35"/>
      <c r="F9" s="44"/>
      <c r="G9" s="35"/>
      <c r="H9" s="35"/>
      <c r="I9" s="35"/>
      <c r="J9" s="35"/>
      <c r="K9" s="35"/>
      <c r="L9" s="35"/>
      <c r="M9" s="35"/>
      <c r="N9" s="35"/>
      <c r="O9" s="37"/>
      <c r="P9" s="38"/>
      <c r="Q9" s="39"/>
      <c r="R9" s="35"/>
      <c r="S9" s="35"/>
      <c r="T9" s="35"/>
      <c r="U9" s="40"/>
      <c r="V9" s="35"/>
      <c r="W9" s="35"/>
      <c r="X9" s="35"/>
      <c r="Y9" s="35"/>
      <c r="Z9" s="35"/>
      <c r="AA9" s="35"/>
      <c r="AB9" s="35"/>
      <c r="AC9" s="35"/>
      <c r="AD9" s="35"/>
      <c r="AE9" s="35"/>
      <c r="AF9" s="35"/>
      <c r="AG9" s="35"/>
      <c r="AH9" s="35"/>
      <c r="AI9" s="35"/>
      <c r="AJ9" s="35"/>
      <c r="AK9" s="42"/>
    </row>
    <row r="10" ht="14.6" customHeight="1">
      <c r="A10" t="s" s="49">
        <v>14</v>
      </c>
      <c r="B10" s="50">
        <f>SUM(B7:B8)</f>
        <v>-250</v>
      </c>
      <c r="C10" s="50">
        <f>SUM(C7:C8)</f>
        <v>-250</v>
      </c>
      <c r="D10" s="50">
        <f>SUM(D7:D8)</f>
        <v>-250</v>
      </c>
      <c r="E10" s="50">
        <f>SUM(E7:E8)</f>
        <v>-250</v>
      </c>
      <c r="F10" s="51">
        <f>SUM(F7:F8)</f>
        <v>-1000</v>
      </c>
      <c r="G10" s="50">
        <f>SUM(G7:G8)</f>
        <v>-6000</v>
      </c>
      <c r="H10" s="50">
        <f>SUM(H7:H8)</f>
        <v>-6000</v>
      </c>
      <c r="I10" s="50">
        <f>SUM(I7:I8)</f>
        <v>-6000</v>
      </c>
      <c r="J10" s="50">
        <f>SUM(J7:J8)</f>
        <v>-6000</v>
      </c>
      <c r="K10" s="50">
        <f>SUM(K7:K8)</f>
        <v>-12000</v>
      </c>
      <c r="L10" s="50">
        <f>SUM(L7:L8)</f>
        <v>-12000</v>
      </c>
      <c r="M10" s="50">
        <f>SUM(M7:M8)</f>
        <v>-12000</v>
      </c>
      <c r="N10" s="50">
        <f>SUM(N7:N8)</f>
        <v>-12000</v>
      </c>
      <c r="O10" s="52">
        <f>SUM(O7:O8)</f>
        <v>-12000</v>
      </c>
      <c r="P10" s="53">
        <f>SUM(P7:P8)</f>
        <v>-12000</v>
      </c>
      <c r="Q10" s="54">
        <f>SUM(Q7:Q8)</f>
        <v>-12000</v>
      </c>
      <c r="R10" s="50">
        <f>SUM(R7:R8)</f>
        <v>-12000</v>
      </c>
      <c r="S10" s="50">
        <f>SUM(S7:S8)</f>
        <v>-12000</v>
      </c>
      <c r="T10" s="50">
        <f>SUM(T7:T8)</f>
        <v>-12000</v>
      </c>
      <c r="U10" s="55">
        <f>SUM(U7:U8)</f>
        <v>-12000</v>
      </c>
      <c r="V10" s="50">
        <f>SUM(V7:V8)</f>
        <v>-12000</v>
      </c>
      <c r="W10" s="50">
        <f>SUM(W7:W8)</f>
        <v>-12000</v>
      </c>
      <c r="X10" s="50">
        <f>SUM(X7:X8)</f>
        <v>-12000</v>
      </c>
      <c r="Y10" s="50">
        <f>SUM(Y7:Y8)</f>
        <v>-12000</v>
      </c>
      <c r="Z10" s="50">
        <f>SUM(Z7:Z8)</f>
        <v>-12000</v>
      </c>
      <c r="AA10" s="50">
        <f>SUM(AA7:AA8)</f>
        <v>-12000</v>
      </c>
      <c r="AB10" s="50">
        <f>SUM(AB7:AB8)</f>
        <v>-12000</v>
      </c>
      <c r="AC10" s="50">
        <f>SUM(AC7:AC8)</f>
        <v>-12000</v>
      </c>
      <c r="AD10" s="50">
        <f>SUM(AD7:AD8)</f>
        <v>-12000</v>
      </c>
      <c r="AE10" s="50">
        <f>SUM(AE7:AE8)</f>
        <v>-12000</v>
      </c>
      <c r="AF10" s="50">
        <f>SUM(AF7:AF8)</f>
        <v>-12000</v>
      </c>
      <c r="AG10" s="50">
        <f>SUM(AG7:AG8)</f>
        <v>-12000</v>
      </c>
      <c r="AH10" s="50">
        <f>SUM(AH7:AH8)</f>
        <v>-12000</v>
      </c>
      <c r="AI10" s="50">
        <f>SUM(AI7:AI8)</f>
        <v>-12000</v>
      </c>
      <c r="AJ10" s="50">
        <f>SUM(AJ7:AJ8)</f>
        <v>-12000</v>
      </c>
      <c r="AK10" s="56">
        <f>SUM(AK7:AK8)</f>
        <v>-12000</v>
      </c>
    </row>
    <row r="11" ht="14.6" customHeight="1">
      <c r="A11" s="48"/>
      <c r="B11" s="35"/>
      <c r="C11" s="35"/>
      <c r="D11" s="35"/>
      <c r="E11" s="35"/>
      <c r="F11" s="44"/>
      <c r="G11" s="35"/>
      <c r="H11" s="35"/>
      <c r="I11" s="35"/>
      <c r="J11" s="35"/>
      <c r="K11" s="35"/>
      <c r="L11" s="35"/>
      <c r="M11" s="35"/>
      <c r="N11" s="35"/>
      <c r="O11" s="37"/>
      <c r="P11" s="38"/>
      <c r="Q11" s="39"/>
      <c r="R11" s="35"/>
      <c r="S11" s="35"/>
      <c r="T11" s="35"/>
      <c r="U11" s="40"/>
      <c r="V11" s="35"/>
      <c r="W11" s="35"/>
      <c r="X11" s="35"/>
      <c r="Y11" s="35"/>
      <c r="Z11" s="35"/>
      <c r="AA11" s="35"/>
      <c r="AB11" s="35"/>
      <c r="AC11" s="35"/>
      <c r="AD11" s="35"/>
      <c r="AE11" s="35"/>
      <c r="AF11" s="35"/>
      <c r="AG11" s="35"/>
      <c r="AH11" s="35"/>
      <c r="AI11" s="35"/>
      <c r="AJ11" s="35"/>
      <c r="AK11" s="42"/>
    </row>
    <row r="12" ht="14.6" customHeight="1">
      <c r="A12" t="s" s="43">
        <v>15</v>
      </c>
      <c r="B12" s="35"/>
      <c r="C12" s="35"/>
      <c r="D12" s="35"/>
      <c r="E12" s="35"/>
      <c r="F12" s="44"/>
      <c r="G12" s="35"/>
      <c r="H12" s="35"/>
      <c r="I12" s="35"/>
      <c r="J12" s="35"/>
      <c r="K12" s="35"/>
      <c r="L12" s="35"/>
      <c r="M12" s="35"/>
      <c r="N12" s="35"/>
      <c r="O12" s="37"/>
      <c r="P12" s="38"/>
      <c r="Q12" s="39"/>
      <c r="R12" s="35"/>
      <c r="S12" s="35"/>
      <c r="T12" s="35"/>
      <c r="U12" s="40"/>
      <c r="V12" s="35"/>
      <c r="W12" s="35"/>
      <c r="X12" s="35"/>
      <c r="Y12" s="35"/>
      <c r="Z12" s="35"/>
      <c r="AA12" s="35"/>
      <c r="AB12" s="35"/>
      <c r="AC12" s="35"/>
      <c r="AD12" s="35"/>
      <c r="AE12" s="35"/>
      <c r="AF12" s="35"/>
      <c r="AG12" s="35"/>
      <c r="AH12" s="35"/>
      <c r="AI12" s="35"/>
      <c r="AJ12" s="35"/>
      <c r="AK12" s="42"/>
    </row>
    <row r="13" ht="14.6" customHeight="1">
      <c r="A13" t="s" s="47">
        <v>16</v>
      </c>
      <c r="B13" s="35">
        <v>-7000</v>
      </c>
      <c r="C13" s="35">
        <f>B13</f>
        <v>-7000</v>
      </c>
      <c r="D13" s="35">
        <f>C13</f>
        <v>-7000</v>
      </c>
      <c r="E13" s="35">
        <f>D13</f>
        <v>-7000</v>
      </c>
      <c r="F13" s="44">
        <f t="shared" si="108" ref="F13:K43">-9500</f>
        <v>-9500</v>
      </c>
      <c r="G13" s="35">
        <f>F13</f>
        <v>-9500</v>
      </c>
      <c r="H13" s="35">
        <f>G13</f>
        <v>-9500</v>
      </c>
      <c r="I13" s="35">
        <f>H13</f>
        <v>-9500</v>
      </c>
      <c r="J13" s="35">
        <f>I13</f>
        <v>-9500</v>
      </c>
      <c r="K13" s="35">
        <f t="shared" si="108"/>
        <v>-9500</v>
      </c>
      <c r="L13" s="35">
        <f>K13</f>
        <v>-9500</v>
      </c>
      <c r="M13" s="35">
        <f>L13</f>
        <v>-9500</v>
      </c>
      <c r="N13" s="35">
        <f>M13</f>
        <v>-9500</v>
      </c>
      <c r="O13" s="37">
        <f>N13</f>
        <v>-9500</v>
      </c>
      <c r="P13" s="38">
        <f>O13</f>
        <v>-9500</v>
      </c>
      <c r="Q13" s="39">
        <f>P13</f>
        <v>-9500</v>
      </c>
      <c r="R13" s="35">
        <f>Q13</f>
        <v>-9500</v>
      </c>
      <c r="S13" s="35">
        <f>R13</f>
        <v>-9500</v>
      </c>
      <c r="T13" s="35">
        <f>S13</f>
        <v>-9500</v>
      </c>
      <c r="U13" s="40">
        <f>T13</f>
        <v>-9500</v>
      </c>
      <c r="V13" s="35">
        <f>U13</f>
        <v>-9500</v>
      </c>
      <c r="W13" s="35">
        <f>V13</f>
        <v>-9500</v>
      </c>
      <c r="X13" s="35">
        <f>W13</f>
        <v>-9500</v>
      </c>
      <c r="Y13" s="35">
        <f>X13</f>
        <v>-9500</v>
      </c>
      <c r="Z13" s="35">
        <f>Y13</f>
        <v>-9500</v>
      </c>
      <c r="AA13" s="35">
        <f>Z13</f>
        <v>-9500</v>
      </c>
      <c r="AB13" s="35">
        <f>AA13</f>
        <v>-9500</v>
      </c>
      <c r="AC13" s="35">
        <f>AB13</f>
        <v>-9500</v>
      </c>
      <c r="AD13" s="35">
        <f>AC13</f>
        <v>-9500</v>
      </c>
      <c r="AE13" s="35">
        <f>AD13</f>
        <v>-9500</v>
      </c>
      <c r="AF13" s="35">
        <f>AE13</f>
        <v>-9500</v>
      </c>
      <c r="AG13" s="35">
        <f>AF13</f>
        <v>-9500</v>
      </c>
      <c r="AH13" s="35">
        <f>AG13</f>
        <v>-9500</v>
      </c>
      <c r="AI13" s="35">
        <f>AH13</f>
        <v>-9500</v>
      </c>
      <c r="AJ13" s="35">
        <f>AI13</f>
        <v>-9500</v>
      </c>
      <c r="AK13" s="42">
        <f>AJ13</f>
        <v>-9500</v>
      </c>
    </row>
    <row r="14" ht="14.6" customHeight="1">
      <c r="A14" t="s" s="47">
        <v>17</v>
      </c>
      <c r="B14" s="35">
        <v>0</v>
      </c>
      <c r="C14" s="35">
        <f>B14</f>
        <v>0</v>
      </c>
      <c r="D14" s="57">
        <v>0</v>
      </c>
      <c r="E14" s="35">
        <f>D14</f>
        <v>0</v>
      </c>
      <c r="F14" s="44">
        <v>0</v>
      </c>
      <c r="G14" s="35">
        <f>F14</f>
        <v>0</v>
      </c>
      <c r="H14" s="57">
        <v>0</v>
      </c>
      <c r="I14" s="35">
        <f>H14</f>
        <v>0</v>
      </c>
      <c r="J14" s="57">
        <v>0</v>
      </c>
      <c r="K14" s="57">
        <v>0</v>
      </c>
      <c r="L14" s="35">
        <f>K14</f>
        <v>0</v>
      </c>
      <c r="M14" s="35">
        <f>L14</f>
        <v>0</v>
      </c>
      <c r="N14" s="35">
        <f>M14</f>
        <v>0</v>
      </c>
      <c r="O14" s="37">
        <f>N14</f>
        <v>0</v>
      </c>
      <c r="P14" s="38">
        <f>O14</f>
        <v>0</v>
      </c>
      <c r="Q14" s="39">
        <f>P14</f>
        <v>0</v>
      </c>
      <c r="R14" s="35">
        <f>Q14</f>
        <v>0</v>
      </c>
      <c r="S14" s="35">
        <f>R14</f>
        <v>0</v>
      </c>
      <c r="T14" s="35">
        <f>S14</f>
        <v>0</v>
      </c>
      <c r="U14" s="40">
        <f>U13</f>
        <v>-9500</v>
      </c>
      <c r="V14" s="35">
        <f>U14</f>
        <v>-9500</v>
      </c>
      <c r="W14" s="35">
        <f>V14</f>
        <v>-9500</v>
      </c>
      <c r="X14" s="35">
        <f>W14</f>
        <v>-9500</v>
      </c>
      <c r="Y14" s="35">
        <f>X14</f>
        <v>-9500</v>
      </c>
      <c r="Z14" s="35">
        <f>Y14</f>
        <v>-9500</v>
      </c>
      <c r="AA14" s="35">
        <f>Z14</f>
        <v>-9500</v>
      </c>
      <c r="AB14" s="35">
        <f>AA14</f>
        <v>-9500</v>
      </c>
      <c r="AC14" s="35">
        <f>AB14</f>
        <v>-9500</v>
      </c>
      <c r="AD14" s="35">
        <f>AC14</f>
        <v>-9500</v>
      </c>
      <c r="AE14" s="35">
        <f>AD14</f>
        <v>-9500</v>
      </c>
      <c r="AF14" s="35">
        <f>AE14</f>
        <v>-9500</v>
      </c>
      <c r="AG14" s="35">
        <f>AF14</f>
        <v>-9500</v>
      </c>
      <c r="AH14" s="35">
        <f>AG14</f>
        <v>-9500</v>
      </c>
      <c r="AI14" s="35">
        <f>AH14</f>
        <v>-9500</v>
      </c>
      <c r="AJ14" s="35">
        <f>AI14</f>
        <v>-9500</v>
      </c>
      <c r="AK14" s="42">
        <f>AJ14</f>
        <v>-9500</v>
      </c>
    </row>
    <row r="15" ht="14.6" customHeight="1">
      <c r="A15" t="s" s="47">
        <v>18</v>
      </c>
      <c r="B15" s="35">
        <v>0</v>
      </c>
      <c r="C15" s="35">
        <f>B15</f>
        <v>0</v>
      </c>
      <c r="D15" s="35">
        <f>C15</f>
        <v>0</v>
      </c>
      <c r="E15" s="35">
        <f>D15</f>
        <v>0</v>
      </c>
      <c r="F15" s="44">
        <f>E15</f>
        <v>0</v>
      </c>
      <c r="G15" s="35">
        <f>F15</f>
        <v>0</v>
      </c>
      <c r="H15" s="35">
        <f>G15</f>
        <v>0</v>
      </c>
      <c r="I15" s="35">
        <f>H15</f>
        <v>0</v>
      </c>
      <c r="J15" s="35">
        <f>I15</f>
        <v>0</v>
      </c>
      <c r="K15" s="35">
        <f>J15</f>
        <v>0</v>
      </c>
      <c r="L15" s="35">
        <f>K15</f>
        <v>0</v>
      </c>
      <c r="M15" s="35">
        <f>L15</f>
        <v>0</v>
      </c>
      <c r="N15" s="35">
        <f>M15</f>
        <v>0</v>
      </c>
      <c r="O15" s="37">
        <f>N15</f>
        <v>0</v>
      </c>
      <c r="P15" s="38">
        <f>O15</f>
        <v>0</v>
      </c>
      <c r="Q15" s="39">
        <f>P15</f>
        <v>0</v>
      </c>
      <c r="R15" s="35">
        <f>Q15</f>
        <v>0</v>
      </c>
      <c r="S15" s="35">
        <f>R15</f>
        <v>0</v>
      </c>
      <c r="T15" s="35">
        <f>S15</f>
        <v>0</v>
      </c>
      <c r="U15" s="40">
        <f>U14</f>
        <v>-9500</v>
      </c>
      <c r="V15" s="35">
        <f>U15</f>
        <v>-9500</v>
      </c>
      <c r="W15" s="35">
        <f>V15</f>
        <v>-9500</v>
      </c>
      <c r="X15" s="35">
        <f>W15</f>
        <v>-9500</v>
      </c>
      <c r="Y15" s="35">
        <f>X15</f>
        <v>-9500</v>
      </c>
      <c r="Z15" s="35">
        <f>Y15</f>
        <v>-9500</v>
      </c>
      <c r="AA15" s="35">
        <f>Z15</f>
        <v>-9500</v>
      </c>
      <c r="AB15" s="35">
        <f>AA15</f>
        <v>-9500</v>
      </c>
      <c r="AC15" s="35">
        <f>AB15</f>
        <v>-9500</v>
      </c>
      <c r="AD15" s="35">
        <f>AC15</f>
        <v>-9500</v>
      </c>
      <c r="AE15" s="35">
        <f>AD15</f>
        <v>-9500</v>
      </c>
      <c r="AF15" s="35">
        <f>AE15</f>
        <v>-9500</v>
      </c>
      <c r="AG15" s="35">
        <f>AF15</f>
        <v>-9500</v>
      </c>
      <c r="AH15" s="35">
        <f>AG15</f>
        <v>-9500</v>
      </c>
      <c r="AI15" s="35">
        <f>AH15</f>
        <v>-9500</v>
      </c>
      <c r="AJ15" s="35">
        <f>AI15</f>
        <v>-9500</v>
      </c>
      <c r="AK15" s="42">
        <f>AJ15</f>
        <v>-9500</v>
      </c>
    </row>
    <row r="16" ht="14.6" customHeight="1">
      <c r="A16" t="s" s="47">
        <v>19</v>
      </c>
      <c r="B16" s="35">
        <v>0</v>
      </c>
      <c r="C16" s="35">
        <f>B16</f>
        <v>0</v>
      </c>
      <c r="D16" s="35">
        <f>C16</f>
        <v>0</v>
      </c>
      <c r="E16" s="35">
        <f>D16</f>
        <v>0</v>
      </c>
      <c r="F16" s="44">
        <f>E16</f>
        <v>0</v>
      </c>
      <c r="G16" s="35">
        <f>F16</f>
        <v>0</v>
      </c>
      <c r="H16" s="35">
        <f>G16</f>
        <v>0</v>
      </c>
      <c r="I16" s="35">
        <f>H16</f>
        <v>0</v>
      </c>
      <c r="J16" s="35">
        <f>I16</f>
        <v>0</v>
      </c>
      <c r="K16" s="35">
        <f>J16</f>
        <v>0</v>
      </c>
      <c r="L16" s="35">
        <f>K16</f>
        <v>0</v>
      </c>
      <c r="M16" s="35">
        <f>L16</f>
        <v>0</v>
      </c>
      <c r="N16" s="35">
        <f>M16</f>
        <v>0</v>
      </c>
      <c r="O16" s="37">
        <f>N16</f>
        <v>0</v>
      </c>
      <c r="P16" s="38">
        <f>O16</f>
        <v>0</v>
      </c>
      <c r="Q16" s="39">
        <f>P16</f>
        <v>0</v>
      </c>
      <c r="R16" s="35">
        <f>Q16</f>
        <v>0</v>
      </c>
      <c r="S16" s="35">
        <f>R16</f>
        <v>0</v>
      </c>
      <c r="T16" s="35">
        <f>S16</f>
        <v>0</v>
      </c>
      <c r="U16" s="40">
        <f>U15</f>
        <v>-9500</v>
      </c>
      <c r="V16" s="35">
        <f>U16</f>
        <v>-9500</v>
      </c>
      <c r="W16" s="35">
        <f>V16</f>
        <v>-9500</v>
      </c>
      <c r="X16" s="35">
        <f>W16</f>
        <v>-9500</v>
      </c>
      <c r="Y16" s="35">
        <f>X16</f>
        <v>-9500</v>
      </c>
      <c r="Z16" s="35">
        <f>Y16</f>
        <v>-9500</v>
      </c>
      <c r="AA16" s="35">
        <f>Z16</f>
        <v>-9500</v>
      </c>
      <c r="AB16" s="35">
        <f>AA16</f>
        <v>-9500</v>
      </c>
      <c r="AC16" s="35">
        <f>AB16</f>
        <v>-9500</v>
      </c>
      <c r="AD16" s="35">
        <f>AC16</f>
        <v>-9500</v>
      </c>
      <c r="AE16" s="35">
        <f>AD16</f>
        <v>-9500</v>
      </c>
      <c r="AF16" s="35">
        <f>AE16</f>
        <v>-9500</v>
      </c>
      <c r="AG16" s="35">
        <f>AF16</f>
        <v>-9500</v>
      </c>
      <c r="AH16" s="35">
        <f>AG16</f>
        <v>-9500</v>
      </c>
      <c r="AI16" s="35">
        <f>AH16</f>
        <v>-9500</v>
      </c>
      <c r="AJ16" s="35">
        <f>AI16</f>
        <v>-9500</v>
      </c>
      <c r="AK16" s="42">
        <f>AJ16</f>
        <v>-9500</v>
      </c>
    </row>
    <row r="17" ht="14.6" customHeight="1">
      <c r="A17" t="s" s="47">
        <v>20</v>
      </c>
      <c r="B17" s="35">
        <v>0</v>
      </c>
      <c r="C17" s="35">
        <f>B17</f>
        <v>0</v>
      </c>
      <c r="D17" s="35">
        <f>C17</f>
        <v>0</v>
      </c>
      <c r="E17" s="35">
        <f>D17</f>
        <v>0</v>
      </c>
      <c r="F17" s="44">
        <f>E17</f>
        <v>0</v>
      </c>
      <c r="G17" s="35">
        <f>F17</f>
        <v>0</v>
      </c>
      <c r="H17" s="35">
        <f>G17</f>
        <v>0</v>
      </c>
      <c r="I17" s="35">
        <f>H17</f>
        <v>0</v>
      </c>
      <c r="J17" s="35">
        <f>I17</f>
        <v>0</v>
      </c>
      <c r="K17" s="35">
        <f>J17</f>
        <v>0</v>
      </c>
      <c r="L17" s="35">
        <f>K17</f>
        <v>0</v>
      </c>
      <c r="M17" s="35">
        <f>L17</f>
        <v>0</v>
      </c>
      <c r="N17" s="35">
        <f>M17</f>
        <v>0</v>
      </c>
      <c r="O17" s="37">
        <f>N17</f>
        <v>0</v>
      </c>
      <c r="P17" s="38">
        <f>O17</f>
        <v>0</v>
      </c>
      <c r="Q17" s="39">
        <f>P17</f>
        <v>0</v>
      </c>
      <c r="R17" s="35">
        <f>Q17</f>
        <v>0</v>
      </c>
      <c r="S17" s="35">
        <f>R17</f>
        <v>0</v>
      </c>
      <c r="T17" s="35">
        <f>S17</f>
        <v>0</v>
      </c>
      <c r="U17" s="40">
        <f>U16</f>
        <v>-9500</v>
      </c>
      <c r="V17" s="35">
        <f>U17</f>
        <v>-9500</v>
      </c>
      <c r="W17" s="35">
        <f>V17</f>
        <v>-9500</v>
      </c>
      <c r="X17" s="35">
        <f>W17</f>
        <v>-9500</v>
      </c>
      <c r="Y17" s="35">
        <f>X17</f>
        <v>-9500</v>
      </c>
      <c r="Z17" s="35">
        <f>Y17</f>
        <v>-9500</v>
      </c>
      <c r="AA17" s="35">
        <f>Z17</f>
        <v>-9500</v>
      </c>
      <c r="AB17" s="35">
        <f>AA17</f>
        <v>-9500</v>
      </c>
      <c r="AC17" s="35">
        <f>AB17</f>
        <v>-9500</v>
      </c>
      <c r="AD17" s="35">
        <f>AC17</f>
        <v>-9500</v>
      </c>
      <c r="AE17" s="35">
        <f>AD17</f>
        <v>-9500</v>
      </c>
      <c r="AF17" s="35">
        <f>AE17</f>
        <v>-9500</v>
      </c>
      <c r="AG17" s="35">
        <f>AF17</f>
        <v>-9500</v>
      </c>
      <c r="AH17" s="35">
        <f>AG17</f>
        <v>-9500</v>
      </c>
      <c r="AI17" s="35">
        <f>AH17</f>
        <v>-9500</v>
      </c>
      <c r="AJ17" s="35">
        <f>AI17</f>
        <v>-9500</v>
      </c>
      <c r="AK17" s="42">
        <f>AJ17</f>
        <v>-9500</v>
      </c>
    </row>
    <row r="18" ht="14.6" customHeight="1">
      <c r="A18" t="s" s="47">
        <v>21</v>
      </c>
      <c r="B18" s="35">
        <v>0</v>
      </c>
      <c r="C18" s="35">
        <f>B18</f>
        <v>0</v>
      </c>
      <c r="D18" s="35">
        <f>C18</f>
        <v>0</v>
      </c>
      <c r="E18" s="35">
        <f>D18</f>
        <v>0</v>
      </c>
      <c r="F18" s="58">
        <f>E18</f>
        <v>0</v>
      </c>
      <c r="G18" s="59">
        <f>F18</f>
        <v>0</v>
      </c>
      <c r="H18" s="35">
        <f>G18</f>
        <v>0</v>
      </c>
      <c r="I18" s="35">
        <f>H18</f>
        <v>0</v>
      </c>
      <c r="J18" s="35">
        <f>I18</f>
        <v>0</v>
      </c>
      <c r="K18" s="35">
        <f>J18</f>
        <v>0</v>
      </c>
      <c r="L18" s="35">
        <f>K18</f>
        <v>0</v>
      </c>
      <c r="M18" s="35">
        <f>L18</f>
        <v>0</v>
      </c>
      <c r="N18" s="35">
        <f>M18</f>
        <v>0</v>
      </c>
      <c r="O18" s="37">
        <f>N18</f>
        <v>0</v>
      </c>
      <c r="P18" s="38">
        <f>O18</f>
        <v>0</v>
      </c>
      <c r="Q18" s="39">
        <f>P18</f>
        <v>0</v>
      </c>
      <c r="R18" s="35">
        <f>Q18</f>
        <v>0</v>
      </c>
      <c r="S18" s="35">
        <f>R18</f>
        <v>0</v>
      </c>
      <c r="T18" s="35">
        <f>S18</f>
        <v>0</v>
      </c>
      <c r="U18" s="40">
        <f>U17</f>
        <v>-9500</v>
      </c>
      <c r="V18" s="35">
        <f>U18</f>
        <v>-9500</v>
      </c>
      <c r="W18" s="35">
        <f>V18</f>
        <v>-9500</v>
      </c>
      <c r="X18" s="35">
        <f>W18</f>
        <v>-9500</v>
      </c>
      <c r="Y18" s="35">
        <f>X18</f>
        <v>-9500</v>
      </c>
      <c r="Z18" s="35">
        <f>Y18</f>
        <v>-9500</v>
      </c>
      <c r="AA18" s="35">
        <f>Z18</f>
        <v>-9500</v>
      </c>
      <c r="AB18" s="35">
        <f>AA18</f>
        <v>-9500</v>
      </c>
      <c r="AC18" s="35">
        <f>AB18</f>
        <v>-9500</v>
      </c>
      <c r="AD18" s="35">
        <f>AC18</f>
        <v>-9500</v>
      </c>
      <c r="AE18" s="35">
        <f>AD18</f>
        <v>-9500</v>
      </c>
      <c r="AF18" s="35">
        <f>AE18</f>
        <v>-9500</v>
      </c>
      <c r="AG18" s="35">
        <f>AF18</f>
        <v>-9500</v>
      </c>
      <c r="AH18" s="35">
        <f>AG18</f>
        <v>-9500</v>
      </c>
      <c r="AI18" s="35">
        <f>AH18</f>
        <v>-9500</v>
      </c>
      <c r="AJ18" s="35">
        <f>AI18</f>
        <v>-9500</v>
      </c>
      <c r="AK18" s="42">
        <f>AJ18</f>
        <v>-9500</v>
      </c>
    </row>
    <row r="19" ht="14.6" customHeight="1">
      <c r="A19" s="60"/>
      <c r="B19" s="35"/>
      <c r="C19" s="35"/>
      <c r="D19" s="35"/>
      <c r="E19" s="35"/>
      <c r="F19" s="44"/>
      <c r="G19" s="35"/>
      <c r="H19" s="35"/>
      <c r="I19" s="35"/>
      <c r="J19" s="35"/>
      <c r="K19" s="35"/>
      <c r="L19" s="35"/>
      <c r="M19" s="35"/>
      <c r="N19" s="35"/>
      <c r="O19" s="37"/>
      <c r="P19" s="38"/>
      <c r="Q19" s="39"/>
      <c r="R19" s="35"/>
      <c r="S19" s="35"/>
      <c r="T19" s="35"/>
      <c r="U19" s="40"/>
      <c r="V19" s="35"/>
      <c r="W19" s="35"/>
      <c r="X19" s="35"/>
      <c r="Y19" s="35"/>
      <c r="Z19" s="35"/>
      <c r="AA19" s="35"/>
      <c r="AB19" s="35"/>
      <c r="AC19" s="35"/>
      <c r="AD19" s="35"/>
      <c r="AE19" s="35"/>
      <c r="AF19" s="35"/>
      <c r="AG19" s="35"/>
      <c r="AH19" s="35"/>
      <c r="AI19" s="35"/>
      <c r="AJ19" s="35"/>
      <c r="AK19" s="42"/>
    </row>
    <row r="20" ht="14.6" customHeight="1">
      <c r="A20" t="s" s="60">
        <v>22</v>
      </c>
      <c r="B20" s="35"/>
      <c r="C20" s="35"/>
      <c r="D20" s="35"/>
      <c r="E20" s="35"/>
      <c r="F20" s="44"/>
      <c r="G20" s="35"/>
      <c r="H20" s="35"/>
      <c r="I20" s="35"/>
      <c r="J20" s="35"/>
      <c r="K20" s="35"/>
      <c r="L20" s="35"/>
      <c r="M20" s="35"/>
      <c r="N20" s="35"/>
      <c r="O20" s="37"/>
      <c r="P20" s="38"/>
      <c r="Q20" s="39"/>
      <c r="R20" s="35"/>
      <c r="S20" s="35"/>
      <c r="T20" s="35"/>
      <c r="U20" s="40"/>
      <c r="V20" s="35"/>
      <c r="W20" s="35"/>
      <c r="X20" s="35"/>
      <c r="Y20" s="35"/>
      <c r="Z20" s="35"/>
      <c r="AA20" s="35"/>
      <c r="AB20" s="35"/>
      <c r="AC20" s="35"/>
      <c r="AD20" s="35"/>
      <c r="AE20" s="35"/>
      <c r="AF20" s="35"/>
      <c r="AG20" s="35"/>
      <c r="AH20" s="35"/>
      <c r="AI20" s="35"/>
      <c r="AJ20" s="35"/>
      <c r="AK20" s="42"/>
    </row>
    <row r="21" ht="14.6" customHeight="1">
      <c r="A21" t="s" s="47">
        <v>23</v>
      </c>
      <c r="B21" s="35">
        <v>0</v>
      </c>
      <c r="C21" s="35">
        <f>B21</f>
        <v>0</v>
      </c>
      <c r="D21" s="57">
        <v>0</v>
      </c>
      <c r="E21" s="35">
        <f>D21</f>
        <v>0</v>
      </c>
      <c r="F21" s="61">
        <v>0</v>
      </c>
      <c r="G21" s="35">
        <f>-10000</f>
        <v>-10000</v>
      </c>
      <c r="H21" s="57">
        <f>-10000</f>
        <v>-10000</v>
      </c>
      <c r="I21" s="35">
        <f>-10000</f>
        <v>-10000</v>
      </c>
      <c r="J21" s="57">
        <f>-10000</f>
        <v>-10000</v>
      </c>
      <c r="K21" s="57">
        <f t="shared" si="7"/>
        <v>-10000</v>
      </c>
      <c r="L21" s="57">
        <f t="shared" si="7"/>
        <v>-10000</v>
      </c>
      <c r="M21" s="35">
        <f t="shared" si="7"/>
        <v>-10000</v>
      </c>
      <c r="N21" s="35">
        <f t="shared" si="7"/>
        <v>-10000</v>
      </c>
      <c r="O21" s="62">
        <f t="shared" si="7"/>
        <v>-10000</v>
      </c>
      <c r="P21" s="38">
        <f t="shared" si="7"/>
        <v>-10000</v>
      </c>
      <c r="Q21" s="63">
        <f t="shared" si="7"/>
        <v>-10000</v>
      </c>
      <c r="R21" s="57">
        <f t="shared" si="7"/>
        <v>-10000</v>
      </c>
      <c r="S21" s="57">
        <f t="shared" si="7"/>
        <v>-10000</v>
      </c>
      <c r="T21" s="57">
        <f t="shared" si="7"/>
        <v>-10000</v>
      </c>
      <c r="U21" s="40">
        <f t="shared" si="7"/>
        <v>-10000</v>
      </c>
      <c r="V21" s="57">
        <f t="shared" si="7"/>
        <v>-10000</v>
      </c>
      <c r="W21" s="57">
        <f t="shared" si="7"/>
        <v>-10000</v>
      </c>
      <c r="X21" s="57">
        <f t="shared" si="7"/>
        <v>-10000</v>
      </c>
      <c r="Y21" s="57">
        <f t="shared" si="7"/>
        <v>-10000</v>
      </c>
      <c r="Z21" s="35">
        <f t="shared" si="7"/>
        <v>-10000</v>
      </c>
      <c r="AA21" s="35">
        <f t="shared" si="7"/>
        <v>-10000</v>
      </c>
      <c r="AB21" s="35">
        <f t="shared" si="7"/>
        <v>-10000</v>
      </c>
      <c r="AC21" s="35">
        <f t="shared" si="334" ref="AC21:AK21">-10000</f>
        <v>-10000</v>
      </c>
      <c r="AD21" s="35">
        <f t="shared" si="334"/>
        <v>-10000</v>
      </c>
      <c r="AE21" s="35">
        <f t="shared" si="334"/>
        <v>-10000</v>
      </c>
      <c r="AF21" s="35">
        <f t="shared" si="334"/>
        <v>-10000</v>
      </c>
      <c r="AG21" s="35">
        <f t="shared" si="334"/>
        <v>-10000</v>
      </c>
      <c r="AH21" s="35">
        <f t="shared" si="334"/>
        <v>-10000</v>
      </c>
      <c r="AI21" s="35">
        <f t="shared" si="334"/>
        <v>-10000</v>
      </c>
      <c r="AJ21" s="35">
        <f t="shared" si="334"/>
        <v>-10000</v>
      </c>
      <c r="AK21" s="42">
        <f t="shared" si="334"/>
        <v>-10000</v>
      </c>
    </row>
    <row r="22" ht="14.6" customHeight="1">
      <c r="A22" t="s" s="47">
        <v>24</v>
      </c>
      <c r="B22" s="35">
        <v>0</v>
      </c>
      <c r="C22" s="35">
        <f>B22</f>
        <v>0</v>
      </c>
      <c r="D22" s="57">
        <v>0</v>
      </c>
      <c r="E22" s="35">
        <f>D22</f>
        <v>0</v>
      </c>
      <c r="F22" s="61">
        <v>0</v>
      </c>
      <c r="G22" s="35">
        <f>F22</f>
        <v>0</v>
      </c>
      <c r="H22" s="57">
        <f>G22</f>
        <v>0</v>
      </c>
      <c r="I22" s="35">
        <f>H22</f>
        <v>0</v>
      </c>
      <c r="J22" s="57">
        <f>I22</f>
        <v>0</v>
      </c>
      <c r="K22" s="57">
        <f>J22</f>
        <v>0</v>
      </c>
      <c r="L22" s="57">
        <f>K22</f>
        <v>0</v>
      </c>
      <c r="M22" s="35">
        <f>L22</f>
        <v>0</v>
      </c>
      <c r="N22" s="35">
        <f>M22</f>
        <v>0</v>
      </c>
      <c r="O22" s="62">
        <f>N22</f>
        <v>0</v>
      </c>
      <c r="P22" s="38">
        <f>O22</f>
        <v>0</v>
      </c>
      <c r="Q22" s="63">
        <f>P22</f>
        <v>0</v>
      </c>
      <c r="R22" s="57">
        <f>Q22</f>
        <v>0</v>
      </c>
      <c r="S22" s="57">
        <f>R22</f>
        <v>0</v>
      </c>
      <c r="T22" s="57">
        <f>S22</f>
        <v>0</v>
      </c>
      <c r="U22" s="40">
        <f>U21*0.75</f>
        <v>-7500</v>
      </c>
      <c r="V22" s="57">
        <f>U22</f>
        <v>-7500</v>
      </c>
      <c r="W22" s="57">
        <f>V22</f>
        <v>-7500</v>
      </c>
      <c r="X22" s="57">
        <f>W22</f>
        <v>-7500</v>
      </c>
      <c r="Y22" s="57">
        <f>X22</f>
        <v>-7500</v>
      </c>
      <c r="Z22" s="35">
        <f>Y22</f>
        <v>-7500</v>
      </c>
      <c r="AA22" s="35">
        <f>Z22</f>
        <v>-7500</v>
      </c>
      <c r="AB22" s="35">
        <f>AA22</f>
        <v>-7500</v>
      </c>
      <c r="AC22" s="35">
        <f>AB22</f>
        <v>-7500</v>
      </c>
      <c r="AD22" s="35">
        <f>AC22</f>
        <v>-7500</v>
      </c>
      <c r="AE22" s="35">
        <f>AD22</f>
        <v>-7500</v>
      </c>
      <c r="AF22" s="35">
        <f>AE22</f>
        <v>-7500</v>
      </c>
      <c r="AG22" s="35">
        <f>AF22</f>
        <v>-7500</v>
      </c>
      <c r="AH22" s="35">
        <f>AG22</f>
        <v>-7500</v>
      </c>
      <c r="AI22" s="35">
        <f>AH22</f>
        <v>-7500</v>
      </c>
      <c r="AJ22" s="35">
        <f>AI22</f>
        <v>-7500</v>
      </c>
      <c r="AK22" s="42">
        <f>AJ22</f>
        <v>-7500</v>
      </c>
    </row>
    <row r="23" ht="14.6" customHeight="1">
      <c r="A23" t="s" s="47">
        <v>24</v>
      </c>
      <c r="B23" s="35">
        <v>0</v>
      </c>
      <c r="C23" s="35">
        <f>B23</f>
        <v>0</v>
      </c>
      <c r="D23" s="57">
        <v>0</v>
      </c>
      <c r="E23" s="35">
        <f>D23</f>
        <v>0</v>
      </c>
      <c r="F23" s="61">
        <v>0</v>
      </c>
      <c r="G23" s="35">
        <f>F23</f>
        <v>0</v>
      </c>
      <c r="H23" s="57">
        <f>G23</f>
        <v>0</v>
      </c>
      <c r="I23" s="35">
        <f>H23</f>
        <v>0</v>
      </c>
      <c r="J23" s="57">
        <f>I23</f>
        <v>0</v>
      </c>
      <c r="K23" s="57">
        <f>J23</f>
        <v>0</v>
      </c>
      <c r="L23" s="57">
        <f>K23</f>
        <v>0</v>
      </c>
      <c r="M23" s="35">
        <f>L23</f>
        <v>0</v>
      </c>
      <c r="N23" s="35">
        <f>M23</f>
        <v>0</v>
      </c>
      <c r="O23" s="62">
        <f>N23</f>
        <v>0</v>
      </c>
      <c r="P23" s="38">
        <f>O23</f>
        <v>0</v>
      </c>
      <c r="Q23" s="63">
        <f>P23</f>
        <v>0</v>
      </c>
      <c r="R23" s="57">
        <f>Q23</f>
        <v>0</v>
      </c>
      <c r="S23" s="57">
        <f>R23</f>
        <v>0</v>
      </c>
      <c r="T23" s="57">
        <f>S23</f>
        <v>0</v>
      </c>
      <c r="U23" s="40">
        <f>U21*0.75</f>
        <v>-7500</v>
      </c>
      <c r="V23" s="57">
        <f>U23</f>
        <v>-7500</v>
      </c>
      <c r="W23" s="57">
        <f>V23</f>
        <v>-7500</v>
      </c>
      <c r="X23" s="57">
        <f>W23</f>
        <v>-7500</v>
      </c>
      <c r="Y23" s="57">
        <f>X23</f>
        <v>-7500</v>
      </c>
      <c r="Z23" s="35">
        <f>Y23</f>
        <v>-7500</v>
      </c>
      <c r="AA23" s="35">
        <f>Z23</f>
        <v>-7500</v>
      </c>
      <c r="AB23" s="35">
        <f>AA23</f>
        <v>-7500</v>
      </c>
      <c r="AC23" s="35">
        <f>AB23</f>
        <v>-7500</v>
      </c>
      <c r="AD23" s="35">
        <f>AC23</f>
        <v>-7500</v>
      </c>
      <c r="AE23" s="35">
        <f>AD23</f>
        <v>-7500</v>
      </c>
      <c r="AF23" s="35">
        <f>AE23</f>
        <v>-7500</v>
      </c>
      <c r="AG23" s="35">
        <f>AF23</f>
        <v>-7500</v>
      </c>
      <c r="AH23" s="35">
        <f>AG23</f>
        <v>-7500</v>
      </c>
      <c r="AI23" s="35">
        <f>AH23</f>
        <v>-7500</v>
      </c>
      <c r="AJ23" s="35">
        <f>AI23</f>
        <v>-7500</v>
      </c>
      <c r="AK23" s="42">
        <f>AJ23</f>
        <v>-7500</v>
      </c>
    </row>
    <row r="24" ht="14.6" customHeight="1">
      <c r="A24" s="48"/>
      <c r="B24" s="35"/>
      <c r="C24" s="35"/>
      <c r="D24" s="35"/>
      <c r="E24" s="35"/>
      <c r="F24" s="44"/>
      <c r="G24" s="35"/>
      <c r="H24" s="57"/>
      <c r="I24" s="35"/>
      <c r="J24" s="57"/>
      <c r="K24" s="57"/>
      <c r="L24" s="57"/>
      <c r="M24" s="35"/>
      <c r="N24" s="35"/>
      <c r="O24" s="62"/>
      <c r="P24" s="38"/>
      <c r="Q24" s="63"/>
      <c r="R24" s="57"/>
      <c r="S24" s="57"/>
      <c r="T24" s="57"/>
      <c r="U24" s="40"/>
      <c r="V24" s="57"/>
      <c r="W24" s="57"/>
      <c r="X24" s="57"/>
      <c r="Y24" s="57"/>
      <c r="Z24" s="35"/>
      <c r="AA24" s="35"/>
      <c r="AB24" s="35"/>
      <c r="AC24" s="35"/>
      <c r="AD24" s="35"/>
      <c r="AE24" s="35"/>
      <c r="AF24" s="35"/>
      <c r="AG24" s="35"/>
      <c r="AH24" s="35"/>
      <c r="AI24" s="35"/>
      <c r="AJ24" s="35"/>
      <c r="AK24" s="42"/>
    </row>
    <row r="25" ht="14.6" customHeight="1">
      <c r="A25" t="s" s="47">
        <v>25</v>
      </c>
      <c r="B25" s="35">
        <v>0</v>
      </c>
      <c r="C25" s="35">
        <f>B25</f>
        <v>0</v>
      </c>
      <c r="D25" s="57">
        <v>0</v>
      </c>
      <c r="E25" s="35">
        <f>D25</f>
        <v>0</v>
      </c>
      <c r="F25" s="58">
        <v>0</v>
      </c>
      <c r="G25" s="59">
        <f t="shared" si="411" ref="G25:U45">-8000</f>
        <v>-8000</v>
      </c>
      <c r="H25" s="57">
        <f>G25</f>
        <v>-8000</v>
      </c>
      <c r="I25" s="35">
        <f>H25</f>
        <v>-8000</v>
      </c>
      <c r="J25" s="57">
        <f>I25</f>
        <v>-8000</v>
      </c>
      <c r="K25" s="57">
        <f t="shared" si="411"/>
        <v>-8000</v>
      </c>
      <c r="L25" s="57">
        <f>K25</f>
        <v>-8000</v>
      </c>
      <c r="M25" s="35">
        <f>L25</f>
        <v>-8000</v>
      </c>
      <c r="N25" s="35">
        <f>M25</f>
        <v>-8000</v>
      </c>
      <c r="O25" s="62">
        <f>N25</f>
        <v>-8000</v>
      </c>
      <c r="P25" s="38">
        <f>O25</f>
        <v>-8000</v>
      </c>
      <c r="Q25" s="63">
        <f>P25</f>
        <v>-8000</v>
      </c>
      <c r="R25" s="57">
        <f>Q25</f>
        <v>-8000</v>
      </c>
      <c r="S25" s="57">
        <f>R25</f>
        <v>-8000</v>
      </c>
      <c r="T25" s="57">
        <f>S25</f>
        <v>-8000</v>
      </c>
      <c r="U25" s="40">
        <f>T25</f>
        <v>-8000</v>
      </c>
      <c r="V25" s="57">
        <f>U25</f>
        <v>-8000</v>
      </c>
      <c r="W25" s="57">
        <f>V25</f>
        <v>-8000</v>
      </c>
      <c r="X25" s="57">
        <f>W25</f>
        <v>-8000</v>
      </c>
      <c r="Y25" s="57">
        <f>X25</f>
        <v>-8000</v>
      </c>
      <c r="Z25" s="35">
        <f>Y25</f>
        <v>-8000</v>
      </c>
      <c r="AA25" s="35">
        <f>Z25</f>
        <v>-8000</v>
      </c>
      <c r="AB25" s="35">
        <f>AA25</f>
        <v>-8000</v>
      </c>
      <c r="AC25" s="35">
        <f>AB25</f>
        <v>-8000</v>
      </c>
      <c r="AD25" s="35">
        <f>AC25</f>
        <v>-8000</v>
      </c>
      <c r="AE25" s="35">
        <f>AD25</f>
        <v>-8000</v>
      </c>
      <c r="AF25" s="35">
        <f>AE25</f>
        <v>-8000</v>
      </c>
      <c r="AG25" s="35">
        <f>AF25</f>
        <v>-8000</v>
      </c>
      <c r="AH25" s="35">
        <f>AG25</f>
        <v>-8000</v>
      </c>
      <c r="AI25" s="35">
        <f>AH25</f>
        <v>-8000</v>
      </c>
      <c r="AJ25" s="35">
        <f>AI25</f>
        <v>-8000</v>
      </c>
      <c r="AK25" s="42">
        <f>AJ25</f>
        <v>-8000</v>
      </c>
    </row>
    <row r="26" ht="14.6" customHeight="1">
      <c r="A26" t="s" s="47">
        <v>26</v>
      </c>
      <c r="B26" s="35">
        <v>0</v>
      </c>
      <c r="C26" s="35">
        <f>B26</f>
        <v>0</v>
      </c>
      <c r="D26" s="57">
        <v>0</v>
      </c>
      <c r="E26" s="35">
        <f>D26</f>
        <v>0</v>
      </c>
      <c r="F26" s="44">
        <v>0</v>
      </c>
      <c r="G26" s="35">
        <f>F26</f>
        <v>0</v>
      </c>
      <c r="H26" s="57">
        <f>G26</f>
        <v>0</v>
      </c>
      <c r="I26" s="35">
        <f>H26</f>
        <v>0</v>
      </c>
      <c r="J26" s="57">
        <f>I26</f>
        <v>0</v>
      </c>
      <c r="K26" s="57">
        <f>J26</f>
        <v>0</v>
      </c>
      <c r="L26" s="57">
        <f>K26</f>
        <v>0</v>
      </c>
      <c r="M26" s="35">
        <f>L26</f>
        <v>0</v>
      </c>
      <c r="N26" s="35">
        <f>M26</f>
        <v>0</v>
      </c>
      <c r="O26" s="62">
        <f>N26</f>
        <v>0</v>
      </c>
      <c r="P26" s="38">
        <f>O26</f>
        <v>0</v>
      </c>
      <c r="Q26" s="63">
        <f>P26</f>
        <v>0</v>
      </c>
      <c r="R26" s="57">
        <f>Q26</f>
        <v>0</v>
      </c>
      <c r="S26" s="57">
        <f>R26</f>
        <v>0</v>
      </c>
      <c r="T26" s="57">
        <f>S26</f>
        <v>0</v>
      </c>
      <c r="U26" s="40">
        <f>U25*0.75</f>
        <v>-6000</v>
      </c>
      <c r="V26" s="57">
        <f>U26</f>
        <v>-6000</v>
      </c>
      <c r="W26" s="57">
        <f>V26</f>
        <v>-6000</v>
      </c>
      <c r="X26" s="57">
        <f>W26</f>
        <v>-6000</v>
      </c>
      <c r="Y26" s="57">
        <f>X26</f>
        <v>-6000</v>
      </c>
      <c r="Z26" s="35">
        <f>Y26</f>
        <v>-6000</v>
      </c>
      <c r="AA26" s="35">
        <f>Z26</f>
        <v>-6000</v>
      </c>
      <c r="AB26" s="35">
        <f>AA26</f>
        <v>-6000</v>
      </c>
      <c r="AC26" s="35">
        <f>AB26</f>
        <v>-6000</v>
      </c>
      <c r="AD26" s="35">
        <f>AC26</f>
        <v>-6000</v>
      </c>
      <c r="AE26" s="35">
        <f>AD26</f>
        <v>-6000</v>
      </c>
      <c r="AF26" s="35">
        <f>AE26</f>
        <v>-6000</v>
      </c>
      <c r="AG26" s="35">
        <f>AF26</f>
        <v>-6000</v>
      </c>
      <c r="AH26" s="35">
        <f>AG26</f>
        <v>-6000</v>
      </c>
      <c r="AI26" s="35">
        <f>AH26</f>
        <v>-6000</v>
      </c>
      <c r="AJ26" s="35">
        <f>AI26</f>
        <v>-6000</v>
      </c>
      <c r="AK26" s="42">
        <f>AJ26</f>
        <v>-6000</v>
      </c>
    </row>
    <row r="27" ht="14.6" customHeight="1">
      <c r="A27" t="s" s="47">
        <v>26</v>
      </c>
      <c r="B27" s="35">
        <v>0</v>
      </c>
      <c r="C27" s="35">
        <f>B27</f>
        <v>0</v>
      </c>
      <c r="D27" s="57">
        <v>0</v>
      </c>
      <c r="E27" s="35">
        <f>D27</f>
        <v>0</v>
      </c>
      <c r="F27" s="44">
        <v>0</v>
      </c>
      <c r="G27" s="35">
        <f>F27</f>
        <v>0</v>
      </c>
      <c r="H27" s="57">
        <f>G27</f>
        <v>0</v>
      </c>
      <c r="I27" s="35">
        <f>H27</f>
        <v>0</v>
      </c>
      <c r="J27" s="57">
        <f>I27</f>
        <v>0</v>
      </c>
      <c r="K27" s="57">
        <f>J27</f>
        <v>0</v>
      </c>
      <c r="L27" s="57">
        <f>K27</f>
        <v>0</v>
      </c>
      <c r="M27" s="35">
        <f>L27</f>
        <v>0</v>
      </c>
      <c r="N27" s="35">
        <f>M27</f>
        <v>0</v>
      </c>
      <c r="O27" s="62">
        <f>N27</f>
        <v>0</v>
      </c>
      <c r="P27" s="38">
        <f>O27</f>
        <v>0</v>
      </c>
      <c r="Q27" s="63">
        <f>P27</f>
        <v>0</v>
      </c>
      <c r="R27" s="57">
        <f>Q27</f>
        <v>0</v>
      </c>
      <c r="S27" s="57">
        <f>R27</f>
        <v>0</v>
      </c>
      <c r="T27" s="57">
        <f>S27</f>
        <v>0</v>
      </c>
      <c r="U27" s="40">
        <f>U25*0.75</f>
        <v>-6000</v>
      </c>
      <c r="V27" s="57">
        <f>U27</f>
        <v>-6000</v>
      </c>
      <c r="W27" s="57">
        <f>V27</f>
        <v>-6000</v>
      </c>
      <c r="X27" s="57">
        <f>W27</f>
        <v>-6000</v>
      </c>
      <c r="Y27" s="57">
        <f>X27</f>
        <v>-6000</v>
      </c>
      <c r="Z27" s="35">
        <f>Y27</f>
        <v>-6000</v>
      </c>
      <c r="AA27" s="35">
        <f>Z27</f>
        <v>-6000</v>
      </c>
      <c r="AB27" s="35">
        <f>AA27</f>
        <v>-6000</v>
      </c>
      <c r="AC27" s="35">
        <f>AB27</f>
        <v>-6000</v>
      </c>
      <c r="AD27" s="35">
        <f>AC27</f>
        <v>-6000</v>
      </c>
      <c r="AE27" s="35">
        <f>AD27</f>
        <v>-6000</v>
      </c>
      <c r="AF27" s="35">
        <f>AE27</f>
        <v>-6000</v>
      </c>
      <c r="AG27" s="35">
        <f>AF27</f>
        <v>-6000</v>
      </c>
      <c r="AH27" s="35">
        <f>AG27</f>
        <v>-6000</v>
      </c>
      <c r="AI27" s="35">
        <f>AH27</f>
        <v>-6000</v>
      </c>
      <c r="AJ27" s="35">
        <f>AI27</f>
        <v>-6000</v>
      </c>
      <c r="AK27" s="42">
        <f>AJ27</f>
        <v>-6000</v>
      </c>
    </row>
    <row r="28" ht="14.6" customHeight="1">
      <c r="A28" s="48"/>
      <c r="B28" s="35"/>
      <c r="C28" s="35"/>
      <c r="D28" s="35"/>
      <c r="E28" s="35"/>
      <c r="F28" s="44"/>
      <c r="G28" s="35"/>
      <c r="H28" s="57"/>
      <c r="I28" s="35"/>
      <c r="J28" s="57"/>
      <c r="K28" s="57"/>
      <c r="L28" s="57"/>
      <c r="M28" s="35"/>
      <c r="N28" s="35"/>
      <c r="O28" s="62"/>
      <c r="P28" s="38"/>
      <c r="Q28" s="63"/>
      <c r="R28" s="57"/>
      <c r="S28" s="57"/>
      <c r="T28" s="57"/>
      <c r="U28" s="40"/>
      <c r="V28" s="57"/>
      <c r="W28" s="57"/>
      <c r="X28" s="57"/>
      <c r="Y28" s="57"/>
      <c r="Z28" s="35"/>
      <c r="AA28" s="35"/>
      <c r="AB28" s="35"/>
      <c r="AC28" s="35"/>
      <c r="AD28" s="35"/>
      <c r="AE28" s="35"/>
      <c r="AF28" s="35"/>
      <c r="AG28" s="35"/>
      <c r="AH28" s="35"/>
      <c r="AI28" s="35"/>
      <c r="AJ28" s="35"/>
      <c r="AK28" s="42"/>
    </row>
    <row r="29" ht="14.6" customHeight="1">
      <c r="A29" t="s" s="47">
        <v>27</v>
      </c>
      <c r="B29" s="35">
        <v>0</v>
      </c>
      <c r="C29" s="35">
        <f>B29</f>
        <v>0</v>
      </c>
      <c r="D29" s="57">
        <v>0</v>
      </c>
      <c r="E29" s="35">
        <f>D29</f>
        <v>0</v>
      </c>
      <c r="F29" s="44">
        <v>0</v>
      </c>
      <c r="G29" s="35">
        <f t="shared" si="411"/>
        <v>-8000</v>
      </c>
      <c r="H29" s="57">
        <f>G29</f>
        <v>-8000</v>
      </c>
      <c r="I29" s="35">
        <f>H29</f>
        <v>-8000</v>
      </c>
      <c r="J29" s="57">
        <f>I29</f>
        <v>-8000</v>
      </c>
      <c r="K29" s="57">
        <f t="shared" si="411"/>
        <v>-8000</v>
      </c>
      <c r="L29" s="57">
        <f>K29</f>
        <v>-8000</v>
      </c>
      <c r="M29" s="35">
        <f>L29</f>
        <v>-8000</v>
      </c>
      <c r="N29" s="35">
        <f>M29</f>
        <v>-8000</v>
      </c>
      <c r="O29" s="62">
        <f>N29</f>
        <v>-8000</v>
      </c>
      <c r="P29" s="38">
        <f>O29</f>
        <v>-8000</v>
      </c>
      <c r="Q29" s="63">
        <f>P29</f>
        <v>-8000</v>
      </c>
      <c r="R29" s="57">
        <f>Q29</f>
        <v>-8000</v>
      </c>
      <c r="S29" s="57">
        <f>R29</f>
        <v>-8000</v>
      </c>
      <c r="T29" s="57">
        <f>S29</f>
        <v>-8000</v>
      </c>
      <c r="U29" s="40">
        <f>T29</f>
        <v>-8000</v>
      </c>
      <c r="V29" s="57">
        <f>U29</f>
        <v>-8000</v>
      </c>
      <c r="W29" s="57">
        <f>V29</f>
        <v>-8000</v>
      </c>
      <c r="X29" s="57">
        <f>W29</f>
        <v>-8000</v>
      </c>
      <c r="Y29" s="57">
        <f>X29</f>
        <v>-8000</v>
      </c>
      <c r="Z29" s="35">
        <f>Y29</f>
        <v>-8000</v>
      </c>
      <c r="AA29" s="35">
        <f>Z29</f>
        <v>-8000</v>
      </c>
      <c r="AB29" s="35">
        <f>AA29</f>
        <v>-8000</v>
      </c>
      <c r="AC29" s="35">
        <f>AB29</f>
        <v>-8000</v>
      </c>
      <c r="AD29" s="35">
        <f>AC29</f>
        <v>-8000</v>
      </c>
      <c r="AE29" s="35">
        <f>AD29</f>
        <v>-8000</v>
      </c>
      <c r="AF29" s="35">
        <f>AE29</f>
        <v>-8000</v>
      </c>
      <c r="AG29" s="35">
        <f>AF29</f>
        <v>-8000</v>
      </c>
      <c r="AH29" s="35">
        <f>AG29</f>
        <v>-8000</v>
      </c>
      <c r="AI29" s="35">
        <f>AH29</f>
        <v>-8000</v>
      </c>
      <c r="AJ29" s="35">
        <f>AI29</f>
        <v>-8000</v>
      </c>
      <c r="AK29" s="42">
        <f>AJ29</f>
        <v>-8000</v>
      </c>
    </row>
    <row r="30" ht="14.6" customHeight="1">
      <c r="A30" t="s" s="47">
        <v>28</v>
      </c>
      <c r="B30" s="35">
        <v>-3000</v>
      </c>
      <c r="C30" s="35">
        <f>B30</f>
        <v>-3000</v>
      </c>
      <c r="D30" s="35">
        <f>C30</f>
        <v>-3000</v>
      </c>
      <c r="E30" s="35">
        <f>D30</f>
        <v>-3000</v>
      </c>
      <c r="F30" s="44">
        <v>-6500</v>
      </c>
      <c r="G30" s="64">
        <f>F30</f>
        <v>-6500</v>
      </c>
      <c r="H30" s="65">
        <v>-6500</v>
      </c>
      <c r="I30" s="35">
        <f>H30</f>
        <v>-6500</v>
      </c>
      <c r="J30" s="57">
        <f>I30</f>
        <v>-6500</v>
      </c>
      <c r="K30" s="57">
        <v>-6500</v>
      </c>
      <c r="L30" s="57">
        <f>K30</f>
        <v>-6500</v>
      </c>
      <c r="M30" s="35">
        <f>L30</f>
        <v>-6500</v>
      </c>
      <c r="N30" s="35">
        <f>M30</f>
        <v>-6500</v>
      </c>
      <c r="O30" s="62">
        <f>N30</f>
        <v>-6500</v>
      </c>
      <c r="P30" s="38">
        <f>O30</f>
        <v>-6500</v>
      </c>
      <c r="Q30" s="63">
        <f>P30</f>
        <v>-6500</v>
      </c>
      <c r="R30" s="57">
        <f>Q30</f>
        <v>-6500</v>
      </c>
      <c r="S30" s="57">
        <f>R30</f>
        <v>-6500</v>
      </c>
      <c r="T30" s="57">
        <f>S30</f>
        <v>-6500</v>
      </c>
      <c r="U30" s="40">
        <f>T30</f>
        <v>-6500</v>
      </c>
      <c r="V30" s="57">
        <f>U30</f>
        <v>-6500</v>
      </c>
      <c r="W30" s="57">
        <f>V30</f>
        <v>-6500</v>
      </c>
      <c r="X30" s="57">
        <f>W30</f>
        <v>-6500</v>
      </c>
      <c r="Y30" s="57">
        <f>X30</f>
        <v>-6500</v>
      </c>
      <c r="Z30" s="35">
        <f>Y30</f>
        <v>-6500</v>
      </c>
      <c r="AA30" s="35">
        <f>Z30</f>
        <v>-6500</v>
      </c>
      <c r="AB30" s="35">
        <f>AA30</f>
        <v>-6500</v>
      </c>
      <c r="AC30" s="35">
        <f>AB30</f>
        <v>-6500</v>
      </c>
      <c r="AD30" s="35">
        <f>AC30</f>
        <v>-6500</v>
      </c>
      <c r="AE30" s="35">
        <f>AD30</f>
        <v>-6500</v>
      </c>
      <c r="AF30" s="35">
        <f>AE30</f>
        <v>-6500</v>
      </c>
      <c r="AG30" s="35">
        <f>AF30</f>
        <v>-6500</v>
      </c>
      <c r="AH30" s="35">
        <f>AG30</f>
        <v>-6500</v>
      </c>
      <c r="AI30" s="35">
        <f>AH30</f>
        <v>-6500</v>
      </c>
      <c r="AJ30" s="35">
        <f>AI30</f>
        <v>-6500</v>
      </c>
      <c r="AK30" s="42">
        <f>AJ30</f>
        <v>-6500</v>
      </c>
    </row>
    <row r="31" ht="14.6" customHeight="1">
      <c r="A31" t="s" s="47">
        <v>28</v>
      </c>
      <c r="B31" s="35">
        <v>0</v>
      </c>
      <c r="C31" s="35">
        <f>B31</f>
        <v>0</v>
      </c>
      <c r="D31" s="57">
        <v>0</v>
      </c>
      <c r="E31" s="35">
        <f>D31</f>
        <v>0</v>
      </c>
      <c r="F31" s="44">
        <v>0</v>
      </c>
      <c r="G31" s="35">
        <f>F31</f>
        <v>0</v>
      </c>
      <c r="H31" s="57">
        <f>G31</f>
        <v>0</v>
      </c>
      <c r="I31" s="35">
        <f>H31</f>
        <v>0</v>
      </c>
      <c r="J31" s="57">
        <f>I31</f>
        <v>0</v>
      </c>
      <c r="K31" s="57">
        <f>J31</f>
        <v>0</v>
      </c>
      <c r="L31" s="57">
        <f>K31</f>
        <v>0</v>
      </c>
      <c r="M31" s="35">
        <f>L31</f>
        <v>0</v>
      </c>
      <c r="N31" s="35">
        <f>M31</f>
        <v>0</v>
      </c>
      <c r="O31" s="62">
        <f>N31</f>
        <v>0</v>
      </c>
      <c r="P31" s="38">
        <f>O31</f>
        <v>0</v>
      </c>
      <c r="Q31" s="63">
        <f>P31</f>
        <v>0</v>
      </c>
      <c r="R31" s="57">
        <f>Q31</f>
        <v>0</v>
      </c>
      <c r="S31" s="57">
        <f>R31</f>
        <v>0</v>
      </c>
      <c r="T31" s="57">
        <f>S31</f>
        <v>0</v>
      </c>
      <c r="U31" s="40">
        <f>U29*0.75</f>
        <v>-6000</v>
      </c>
      <c r="V31" s="57">
        <f>U31</f>
        <v>-6000</v>
      </c>
      <c r="W31" s="57">
        <f>V31</f>
        <v>-6000</v>
      </c>
      <c r="X31" s="57">
        <f>W31</f>
        <v>-6000</v>
      </c>
      <c r="Y31" s="57">
        <f>X31</f>
        <v>-6000</v>
      </c>
      <c r="Z31" s="35">
        <f>Y31</f>
        <v>-6000</v>
      </c>
      <c r="AA31" s="35">
        <f>Z31</f>
        <v>-6000</v>
      </c>
      <c r="AB31" s="35">
        <f>AA31</f>
        <v>-6000</v>
      </c>
      <c r="AC31" s="35">
        <f>AB31</f>
        <v>-6000</v>
      </c>
      <c r="AD31" s="35">
        <f>AC31</f>
        <v>-6000</v>
      </c>
      <c r="AE31" s="35">
        <f>AD31</f>
        <v>-6000</v>
      </c>
      <c r="AF31" s="35">
        <f>AE31</f>
        <v>-6000</v>
      </c>
      <c r="AG31" s="35">
        <f>AF31</f>
        <v>-6000</v>
      </c>
      <c r="AH31" s="35">
        <f>AG31</f>
        <v>-6000</v>
      </c>
      <c r="AI31" s="35">
        <f>AH31</f>
        <v>-6000</v>
      </c>
      <c r="AJ31" s="35">
        <f>AI31</f>
        <v>-6000</v>
      </c>
      <c r="AK31" s="42">
        <f>AJ31</f>
        <v>-6000</v>
      </c>
    </row>
    <row r="32" ht="14.6" customHeight="1">
      <c r="A32" s="48"/>
      <c r="B32" s="35"/>
      <c r="C32" s="35"/>
      <c r="D32" s="35"/>
      <c r="E32" s="35"/>
      <c r="F32" s="44"/>
      <c r="G32" s="35"/>
      <c r="H32" s="57"/>
      <c r="I32" s="35"/>
      <c r="J32" s="57"/>
      <c r="K32" s="57"/>
      <c r="L32" s="57"/>
      <c r="M32" s="35"/>
      <c r="N32" s="35"/>
      <c r="O32" s="62"/>
      <c r="P32" s="38"/>
      <c r="Q32" s="63"/>
      <c r="R32" s="57"/>
      <c r="S32" s="57"/>
      <c r="T32" s="57"/>
      <c r="U32" s="40"/>
      <c r="V32" s="57"/>
      <c r="W32" s="57"/>
      <c r="X32" s="57"/>
      <c r="Y32" s="57"/>
      <c r="Z32" s="35"/>
      <c r="AA32" s="35"/>
      <c r="AB32" s="35"/>
      <c r="AC32" s="35"/>
      <c r="AD32" s="35"/>
      <c r="AE32" s="35"/>
      <c r="AF32" s="35"/>
      <c r="AG32" s="35"/>
      <c r="AH32" s="35"/>
      <c r="AI32" s="35"/>
      <c r="AJ32" s="35"/>
      <c r="AK32" s="42"/>
    </row>
    <row r="33" ht="14.6" customHeight="1">
      <c r="A33" t="s" s="47">
        <v>29</v>
      </c>
      <c r="B33" s="35">
        <v>0</v>
      </c>
      <c r="C33" s="35">
        <f>B33</f>
        <v>0</v>
      </c>
      <c r="D33" s="57">
        <v>0</v>
      </c>
      <c r="E33" s="35">
        <f>D33</f>
        <v>0</v>
      </c>
      <c r="F33" s="58">
        <v>0</v>
      </c>
      <c r="G33" s="59">
        <f t="shared" si="411"/>
        <v>-8000</v>
      </c>
      <c r="H33" s="57">
        <f>G33</f>
        <v>-8000</v>
      </c>
      <c r="I33" s="35">
        <f>H33</f>
        <v>-8000</v>
      </c>
      <c r="J33" s="57">
        <f>I33</f>
        <v>-8000</v>
      </c>
      <c r="K33" s="57">
        <f t="shared" si="411"/>
        <v>-8000</v>
      </c>
      <c r="L33" s="57">
        <f>K33</f>
        <v>-8000</v>
      </c>
      <c r="M33" s="35">
        <f>L33</f>
        <v>-8000</v>
      </c>
      <c r="N33" s="35">
        <f>M33</f>
        <v>-8000</v>
      </c>
      <c r="O33" s="62">
        <f>N33</f>
        <v>-8000</v>
      </c>
      <c r="P33" s="38">
        <f>O33</f>
        <v>-8000</v>
      </c>
      <c r="Q33" s="63">
        <f>P33</f>
        <v>-8000</v>
      </c>
      <c r="R33" s="57">
        <f>Q33</f>
        <v>-8000</v>
      </c>
      <c r="S33" s="57">
        <f>R33</f>
        <v>-8000</v>
      </c>
      <c r="T33" s="57">
        <f>S33</f>
        <v>-8000</v>
      </c>
      <c r="U33" s="40">
        <f>T33</f>
        <v>-8000</v>
      </c>
      <c r="V33" s="57">
        <f>U33</f>
        <v>-8000</v>
      </c>
      <c r="W33" s="57">
        <f>V33</f>
        <v>-8000</v>
      </c>
      <c r="X33" s="57">
        <f>W33</f>
        <v>-8000</v>
      </c>
      <c r="Y33" s="57">
        <f>X33</f>
        <v>-8000</v>
      </c>
      <c r="Z33" s="35">
        <f>Y33</f>
        <v>-8000</v>
      </c>
      <c r="AA33" s="35">
        <f>Z33</f>
        <v>-8000</v>
      </c>
      <c r="AB33" s="35">
        <f>AA33</f>
        <v>-8000</v>
      </c>
      <c r="AC33" s="35">
        <f>AB33</f>
        <v>-8000</v>
      </c>
      <c r="AD33" s="35">
        <f>AC33</f>
        <v>-8000</v>
      </c>
      <c r="AE33" s="35">
        <f>AD33</f>
        <v>-8000</v>
      </c>
      <c r="AF33" s="35">
        <f>AE33</f>
        <v>-8000</v>
      </c>
      <c r="AG33" s="35">
        <f>AF33</f>
        <v>-8000</v>
      </c>
      <c r="AH33" s="35">
        <f>AG33</f>
        <v>-8000</v>
      </c>
      <c r="AI33" s="35">
        <f>AH33</f>
        <v>-8000</v>
      </c>
      <c r="AJ33" s="35">
        <f>AI33</f>
        <v>-8000</v>
      </c>
      <c r="AK33" s="42">
        <f>AJ33</f>
        <v>-8000</v>
      </c>
    </row>
    <row r="34" ht="14.6" customHeight="1">
      <c r="A34" t="s" s="47">
        <v>30</v>
      </c>
      <c r="B34" s="35">
        <v>0</v>
      </c>
      <c r="C34" s="35">
        <f>B34</f>
        <v>0</v>
      </c>
      <c r="D34" s="57">
        <v>0</v>
      </c>
      <c r="E34" s="35">
        <f>D34</f>
        <v>0</v>
      </c>
      <c r="F34" s="44">
        <v>0</v>
      </c>
      <c r="G34" s="35">
        <f>F34</f>
        <v>0</v>
      </c>
      <c r="H34" s="57">
        <f>G34</f>
        <v>0</v>
      </c>
      <c r="I34" s="35">
        <f>H34</f>
        <v>0</v>
      </c>
      <c r="J34" s="57">
        <f>I34</f>
        <v>0</v>
      </c>
      <c r="K34" s="57">
        <f>J34</f>
        <v>0</v>
      </c>
      <c r="L34" s="57">
        <f>K34</f>
        <v>0</v>
      </c>
      <c r="M34" s="35">
        <f>L34</f>
        <v>0</v>
      </c>
      <c r="N34" s="35">
        <f>M34</f>
        <v>0</v>
      </c>
      <c r="O34" s="62">
        <f>N34</f>
        <v>0</v>
      </c>
      <c r="P34" s="38">
        <f>O34</f>
        <v>0</v>
      </c>
      <c r="Q34" s="63">
        <f>P34</f>
        <v>0</v>
      </c>
      <c r="R34" s="57">
        <f>Q34</f>
        <v>0</v>
      </c>
      <c r="S34" s="57">
        <f>R34</f>
        <v>0</v>
      </c>
      <c r="T34" s="57">
        <f>S34</f>
        <v>0</v>
      </c>
      <c r="U34" s="40">
        <f>U33*0.75</f>
        <v>-6000</v>
      </c>
      <c r="V34" s="57">
        <f>U34</f>
        <v>-6000</v>
      </c>
      <c r="W34" s="57">
        <f>V34</f>
        <v>-6000</v>
      </c>
      <c r="X34" s="57">
        <f>W34</f>
        <v>-6000</v>
      </c>
      <c r="Y34" s="57">
        <f>X34</f>
        <v>-6000</v>
      </c>
      <c r="Z34" s="35">
        <f>Y34</f>
        <v>-6000</v>
      </c>
      <c r="AA34" s="35">
        <f>Z34</f>
        <v>-6000</v>
      </c>
      <c r="AB34" s="35">
        <f>AA34</f>
        <v>-6000</v>
      </c>
      <c r="AC34" s="35">
        <f>AB34</f>
        <v>-6000</v>
      </c>
      <c r="AD34" s="35">
        <f>AC34</f>
        <v>-6000</v>
      </c>
      <c r="AE34" s="35">
        <f>AD34</f>
        <v>-6000</v>
      </c>
      <c r="AF34" s="35">
        <f>AE34</f>
        <v>-6000</v>
      </c>
      <c r="AG34" s="35">
        <f>AF34</f>
        <v>-6000</v>
      </c>
      <c r="AH34" s="35">
        <f>AG34</f>
        <v>-6000</v>
      </c>
      <c r="AI34" s="35">
        <f>AH34</f>
        <v>-6000</v>
      </c>
      <c r="AJ34" s="35">
        <f>AI34</f>
        <v>-6000</v>
      </c>
      <c r="AK34" s="42">
        <f>AJ34</f>
        <v>-6000</v>
      </c>
    </row>
    <row r="35" ht="14.6" customHeight="1">
      <c r="A35" t="s" s="47">
        <v>30</v>
      </c>
      <c r="B35" s="35">
        <v>0</v>
      </c>
      <c r="C35" s="35">
        <f>B35</f>
        <v>0</v>
      </c>
      <c r="D35" s="57">
        <v>0</v>
      </c>
      <c r="E35" s="35">
        <f>D35</f>
        <v>0</v>
      </c>
      <c r="F35" s="44">
        <v>0</v>
      </c>
      <c r="G35" s="35">
        <f>F35</f>
        <v>0</v>
      </c>
      <c r="H35" s="57">
        <f>G35</f>
        <v>0</v>
      </c>
      <c r="I35" s="35">
        <f>H35</f>
        <v>0</v>
      </c>
      <c r="J35" s="57">
        <f>I35</f>
        <v>0</v>
      </c>
      <c r="K35" s="57">
        <f>J35</f>
        <v>0</v>
      </c>
      <c r="L35" s="57">
        <f>K35</f>
        <v>0</v>
      </c>
      <c r="M35" s="35">
        <f>L35</f>
        <v>0</v>
      </c>
      <c r="N35" s="35">
        <f>M35</f>
        <v>0</v>
      </c>
      <c r="O35" s="62">
        <f>N35</f>
        <v>0</v>
      </c>
      <c r="P35" s="38">
        <f>O35</f>
        <v>0</v>
      </c>
      <c r="Q35" s="63">
        <f>P35</f>
        <v>0</v>
      </c>
      <c r="R35" s="57">
        <f>Q35</f>
        <v>0</v>
      </c>
      <c r="S35" s="57">
        <f>R35</f>
        <v>0</v>
      </c>
      <c r="T35" s="57">
        <f>S35</f>
        <v>0</v>
      </c>
      <c r="U35" s="40">
        <f>U33*0.75</f>
        <v>-6000</v>
      </c>
      <c r="V35" s="57">
        <f>U35</f>
        <v>-6000</v>
      </c>
      <c r="W35" s="57">
        <f>V35</f>
        <v>-6000</v>
      </c>
      <c r="X35" s="57">
        <f>W35</f>
        <v>-6000</v>
      </c>
      <c r="Y35" s="57">
        <f>X35</f>
        <v>-6000</v>
      </c>
      <c r="Z35" s="35">
        <f>Y35</f>
        <v>-6000</v>
      </c>
      <c r="AA35" s="35">
        <f>Z35</f>
        <v>-6000</v>
      </c>
      <c r="AB35" s="35">
        <f>AA35</f>
        <v>-6000</v>
      </c>
      <c r="AC35" s="35">
        <f>AB35</f>
        <v>-6000</v>
      </c>
      <c r="AD35" s="35">
        <f>AC35</f>
        <v>-6000</v>
      </c>
      <c r="AE35" s="35">
        <f>AD35</f>
        <v>-6000</v>
      </c>
      <c r="AF35" s="35">
        <f>AE35</f>
        <v>-6000</v>
      </c>
      <c r="AG35" s="35">
        <f>AF35</f>
        <v>-6000</v>
      </c>
      <c r="AH35" s="35">
        <f>AG35</f>
        <v>-6000</v>
      </c>
      <c r="AI35" s="35">
        <f>AH35</f>
        <v>-6000</v>
      </c>
      <c r="AJ35" s="35">
        <f>AI35</f>
        <v>-6000</v>
      </c>
      <c r="AK35" s="42">
        <f>AJ35</f>
        <v>-6000</v>
      </c>
    </row>
    <row r="36" ht="14.6" customHeight="1">
      <c r="A36" s="48"/>
      <c r="B36" s="35"/>
      <c r="C36" s="35"/>
      <c r="D36" s="35"/>
      <c r="E36" s="35"/>
      <c r="F36" s="44"/>
      <c r="G36" s="35"/>
      <c r="H36" s="57"/>
      <c r="I36" s="35"/>
      <c r="J36" s="57"/>
      <c r="K36" s="57"/>
      <c r="L36" s="57"/>
      <c r="M36" s="35"/>
      <c r="N36" s="35"/>
      <c r="O36" s="62"/>
      <c r="P36" s="38"/>
      <c r="Q36" s="63"/>
      <c r="R36" s="57"/>
      <c r="S36" s="57"/>
      <c r="T36" s="57"/>
      <c r="U36" s="40"/>
      <c r="V36" s="57"/>
      <c r="W36" s="57"/>
      <c r="X36" s="57"/>
      <c r="Y36" s="57"/>
      <c r="Z36" s="35"/>
      <c r="AA36" s="35"/>
      <c r="AB36" s="35"/>
      <c r="AC36" s="35"/>
      <c r="AD36" s="35"/>
      <c r="AE36" s="35"/>
      <c r="AF36" s="35"/>
      <c r="AG36" s="35"/>
      <c r="AH36" s="35"/>
      <c r="AI36" s="35"/>
      <c r="AJ36" s="35"/>
      <c r="AK36" s="42"/>
    </row>
    <row r="37" ht="14.6" customHeight="1">
      <c r="A37" t="s" s="47">
        <v>31</v>
      </c>
      <c r="B37" s="35">
        <v>0</v>
      </c>
      <c r="C37" s="35">
        <f>B37</f>
        <v>0</v>
      </c>
      <c r="D37" s="57">
        <v>0</v>
      </c>
      <c r="E37" s="35">
        <f>D37</f>
        <v>0</v>
      </c>
      <c r="F37" s="58">
        <v>0</v>
      </c>
      <c r="G37" s="59">
        <f t="shared" si="411"/>
        <v>-8000</v>
      </c>
      <c r="H37" s="57">
        <f>G37</f>
        <v>-8000</v>
      </c>
      <c r="I37" s="35">
        <f>H37</f>
        <v>-8000</v>
      </c>
      <c r="J37" s="57">
        <f>I37</f>
        <v>-8000</v>
      </c>
      <c r="K37" s="57">
        <f t="shared" si="411"/>
        <v>-8000</v>
      </c>
      <c r="L37" s="57">
        <f>K37</f>
        <v>-8000</v>
      </c>
      <c r="M37" s="35">
        <f>L37</f>
        <v>-8000</v>
      </c>
      <c r="N37" s="35">
        <f>M37</f>
        <v>-8000</v>
      </c>
      <c r="O37" s="62">
        <f>N37</f>
        <v>-8000</v>
      </c>
      <c r="P37" s="38">
        <f>O37</f>
        <v>-8000</v>
      </c>
      <c r="Q37" s="63">
        <f>P37</f>
        <v>-8000</v>
      </c>
      <c r="R37" s="57">
        <f>Q37</f>
        <v>-8000</v>
      </c>
      <c r="S37" s="57">
        <f>R37</f>
        <v>-8000</v>
      </c>
      <c r="T37" s="57">
        <f>S37</f>
        <v>-8000</v>
      </c>
      <c r="U37" s="40">
        <f>T37</f>
        <v>-8000</v>
      </c>
      <c r="V37" s="57">
        <f>U37</f>
        <v>-8000</v>
      </c>
      <c r="W37" s="57">
        <f>V37</f>
        <v>-8000</v>
      </c>
      <c r="X37" s="57">
        <f>W37</f>
        <v>-8000</v>
      </c>
      <c r="Y37" s="57">
        <f>X37</f>
        <v>-8000</v>
      </c>
      <c r="Z37" s="35">
        <f>Y37</f>
        <v>-8000</v>
      </c>
      <c r="AA37" s="35">
        <f>Z37</f>
        <v>-8000</v>
      </c>
      <c r="AB37" s="35">
        <f>AA37</f>
        <v>-8000</v>
      </c>
      <c r="AC37" s="35">
        <f>AB37</f>
        <v>-8000</v>
      </c>
      <c r="AD37" s="35">
        <f>AC37</f>
        <v>-8000</v>
      </c>
      <c r="AE37" s="35">
        <f>AD37</f>
        <v>-8000</v>
      </c>
      <c r="AF37" s="35">
        <f>AE37</f>
        <v>-8000</v>
      </c>
      <c r="AG37" s="35">
        <f>AF37</f>
        <v>-8000</v>
      </c>
      <c r="AH37" s="35">
        <f>AG37</f>
        <v>-8000</v>
      </c>
      <c r="AI37" s="35">
        <f>AH37</f>
        <v>-8000</v>
      </c>
      <c r="AJ37" s="35">
        <f>AI37</f>
        <v>-8000</v>
      </c>
      <c r="AK37" s="42">
        <f>AJ37</f>
        <v>-8000</v>
      </c>
    </row>
    <row r="38" ht="14.6" customHeight="1">
      <c r="A38" t="s" s="47">
        <v>32</v>
      </c>
      <c r="B38" s="35">
        <v>0</v>
      </c>
      <c r="C38" s="35">
        <f>B38</f>
        <v>0</v>
      </c>
      <c r="D38" s="57">
        <v>0</v>
      </c>
      <c r="E38" s="35">
        <f>D38</f>
        <v>0</v>
      </c>
      <c r="F38" s="44">
        <v>0</v>
      </c>
      <c r="G38" s="35">
        <f>F38</f>
        <v>0</v>
      </c>
      <c r="H38" s="57">
        <f>G38</f>
        <v>0</v>
      </c>
      <c r="I38" s="35">
        <f>H38</f>
        <v>0</v>
      </c>
      <c r="J38" s="57">
        <f>I38</f>
        <v>0</v>
      </c>
      <c r="K38" s="57">
        <f>J38</f>
        <v>0</v>
      </c>
      <c r="L38" s="57">
        <f>K38</f>
        <v>0</v>
      </c>
      <c r="M38" s="35">
        <f>L38</f>
        <v>0</v>
      </c>
      <c r="N38" s="35">
        <f>M38</f>
        <v>0</v>
      </c>
      <c r="O38" s="62">
        <f>N38</f>
        <v>0</v>
      </c>
      <c r="P38" s="38">
        <f>O38</f>
        <v>0</v>
      </c>
      <c r="Q38" s="63">
        <f>P38</f>
        <v>0</v>
      </c>
      <c r="R38" s="57">
        <f>Q38</f>
        <v>0</v>
      </c>
      <c r="S38" s="57">
        <f>R38</f>
        <v>0</v>
      </c>
      <c r="T38" s="57">
        <f>S38</f>
        <v>0</v>
      </c>
      <c r="U38" s="40">
        <f>U37*0.75</f>
        <v>-6000</v>
      </c>
      <c r="V38" s="57">
        <f>U38</f>
        <v>-6000</v>
      </c>
      <c r="W38" s="57">
        <f>V38</f>
        <v>-6000</v>
      </c>
      <c r="X38" s="57">
        <f>W38</f>
        <v>-6000</v>
      </c>
      <c r="Y38" s="57">
        <f>X38</f>
        <v>-6000</v>
      </c>
      <c r="Z38" s="35">
        <f>Y38</f>
        <v>-6000</v>
      </c>
      <c r="AA38" s="35">
        <f>Z38</f>
        <v>-6000</v>
      </c>
      <c r="AB38" s="35">
        <f>AA38</f>
        <v>-6000</v>
      </c>
      <c r="AC38" s="35">
        <f>AB38</f>
        <v>-6000</v>
      </c>
      <c r="AD38" s="35">
        <f>AC38</f>
        <v>-6000</v>
      </c>
      <c r="AE38" s="35">
        <f>AD38</f>
        <v>-6000</v>
      </c>
      <c r="AF38" s="35">
        <f>AE38</f>
        <v>-6000</v>
      </c>
      <c r="AG38" s="35">
        <f>AF38</f>
        <v>-6000</v>
      </c>
      <c r="AH38" s="35">
        <f>AG38</f>
        <v>-6000</v>
      </c>
      <c r="AI38" s="35">
        <f>AH38</f>
        <v>-6000</v>
      </c>
      <c r="AJ38" s="35">
        <f>AI38</f>
        <v>-6000</v>
      </c>
      <c r="AK38" s="42">
        <f>AJ38</f>
        <v>-6000</v>
      </c>
    </row>
    <row r="39" ht="14.6" customHeight="1">
      <c r="A39" t="s" s="47">
        <v>32</v>
      </c>
      <c r="B39" s="35">
        <v>0</v>
      </c>
      <c r="C39" s="35">
        <f>B39</f>
        <v>0</v>
      </c>
      <c r="D39" s="57">
        <v>0</v>
      </c>
      <c r="E39" s="35">
        <f>D39</f>
        <v>0</v>
      </c>
      <c r="F39" s="44">
        <v>0</v>
      </c>
      <c r="G39" s="35">
        <f>F39</f>
        <v>0</v>
      </c>
      <c r="H39" s="57">
        <f>G39</f>
        <v>0</v>
      </c>
      <c r="I39" s="35">
        <f>H39</f>
        <v>0</v>
      </c>
      <c r="J39" s="57">
        <f>I39</f>
        <v>0</v>
      </c>
      <c r="K39" s="57">
        <f>J39</f>
        <v>0</v>
      </c>
      <c r="L39" s="57">
        <f>K39</f>
        <v>0</v>
      </c>
      <c r="M39" s="35">
        <f>L39</f>
        <v>0</v>
      </c>
      <c r="N39" s="35">
        <f>M39</f>
        <v>0</v>
      </c>
      <c r="O39" s="62">
        <f>N39</f>
        <v>0</v>
      </c>
      <c r="P39" s="38">
        <f>O39</f>
        <v>0</v>
      </c>
      <c r="Q39" s="63">
        <f>P39</f>
        <v>0</v>
      </c>
      <c r="R39" s="57">
        <f>Q39</f>
        <v>0</v>
      </c>
      <c r="S39" s="57">
        <f>R39</f>
        <v>0</v>
      </c>
      <c r="T39" s="57">
        <f>S39</f>
        <v>0</v>
      </c>
      <c r="U39" s="40">
        <f>U37*0.75</f>
        <v>-6000</v>
      </c>
      <c r="V39" s="57">
        <f>U39</f>
        <v>-6000</v>
      </c>
      <c r="W39" s="57">
        <f>V39</f>
        <v>-6000</v>
      </c>
      <c r="X39" s="57">
        <f>W39</f>
        <v>-6000</v>
      </c>
      <c r="Y39" s="57">
        <f>X39</f>
        <v>-6000</v>
      </c>
      <c r="Z39" s="35">
        <f>Y39</f>
        <v>-6000</v>
      </c>
      <c r="AA39" s="35">
        <f>Z39</f>
        <v>-6000</v>
      </c>
      <c r="AB39" s="35">
        <f>AA39</f>
        <v>-6000</v>
      </c>
      <c r="AC39" s="35">
        <f>AB39</f>
        <v>-6000</v>
      </c>
      <c r="AD39" s="35">
        <f>AC39</f>
        <v>-6000</v>
      </c>
      <c r="AE39" s="35">
        <f>AD39</f>
        <v>-6000</v>
      </c>
      <c r="AF39" s="35">
        <f>AE39</f>
        <v>-6000</v>
      </c>
      <c r="AG39" s="35">
        <f>AF39</f>
        <v>-6000</v>
      </c>
      <c r="AH39" s="35">
        <f>AG39</f>
        <v>-6000</v>
      </c>
      <c r="AI39" s="35">
        <f>AH39</f>
        <v>-6000</v>
      </c>
      <c r="AJ39" s="35">
        <f>AI39</f>
        <v>-6000</v>
      </c>
      <c r="AK39" s="42">
        <f>AJ39</f>
        <v>-6000</v>
      </c>
    </row>
    <row r="40" ht="14.6" customHeight="1">
      <c r="A40" s="48"/>
      <c r="B40" s="35"/>
      <c r="C40" s="35"/>
      <c r="D40" s="35"/>
      <c r="E40" s="35"/>
      <c r="F40" s="44"/>
      <c r="G40" s="35"/>
      <c r="H40" s="57"/>
      <c r="I40" s="35"/>
      <c r="J40" s="57"/>
      <c r="K40" s="57"/>
      <c r="L40" s="57"/>
      <c r="M40" s="35"/>
      <c r="N40" s="35"/>
      <c r="O40" s="62"/>
      <c r="P40" s="38"/>
      <c r="Q40" s="63"/>
      <c r="R40" s="57"/>
      <c r="S40" s="57"/>
      <c r="T40" s="57"/>
      <c r="U40" s="40"/>
      <c r="V40" s="57"/>
      <c r="W40" s="57"/>
      <c r="X40" s="57"/>
      <c r="Y40" s="57"/>
      <c r="Z40" s="35"/>
      <c r="AA40" s="35"/>
      <c r="AB40" s="35"/>
      <c r="AC40" s="35"/>
      <c r="AD40" s="35"/>
      <c r="AE40" s="35"/>
      <c r="AF40" s="35"/>
      <c r="AG40" s="35"/>
      <c r="AH40" s="35"/>
      <c r="AI40" s="35"/>
      <c r="AJ40" s="35"/>
      <c r="AK40" s="42"/>
    </row>
    <row r="41" ht="14.6" customHeight="1">
      <c r="A41" s="48"/>
      <c r="B41" s="35"/>
      <c r="C41" s="35"/>
      <c r="D41" s="35"/>
      <c r="E41" s="35"/>
      <c r="F41" s="44"/>
      <c r="G41" s="35"/>
      <c r="H41" s="57"/>
      <c r="I41" s="35"/>
      <c r="J41" s="57"/>
      <c r="K41" s="57"/>
      <c r="L41" s="57"/>
      <c r="M41" s="35"/>
      <c r="N41" s="35"/>
      <c r="O41" s="62"/>
      <c r="P41" s="38"/>
      <c r="Q41" s="63"/>
      <c r="R41" s="57"/>
      <c r="S41" s="57"/>
      <c r="T41" s="57"/>
      <c r="U41" s="40"/>
      <c r="V41" s="57"/>
      <c r="W41" s="57"/>
      <c r="X41" s="57"/>
      <c r="Y41" s="57"/>
      <c r="Z41" s="35"/>
      <c r="AA41" s="35"/>
      <c r="AB41" s="35"/>
      <c r="AC41" s="35"/>
      <c r="AD41" s="35"/>
      <c r="AE41" s="35"/>
      <c r="AF41" s="35"/>
      <c r="AG41" s="35"/>
      <c r="AH41" s="35"/>
      <c r="AI41" s="35"/>
      <c r="AJ41" s="35"/>
      <c r="AK41" s="42"/>
    </row>
    <row r="42" ht="14.6" customHeight="1">
      <c r="A42" t="s" s="66">
        <v>33</v>
      </c>
      <c r="B42" s="35"/>
      <c r="C42" s="35"/>
      <c r="D42" s="35"/>
      <c r="E42" s="35"/>
      <c r="F42" s="44"/>
      <c r="G42" s="35"/>
      <c r="H42" s="57"/>
      <c r="I42" s="35"/>
      <c r="J42" s="57"/>
      <c r="K42" s="57"/>
      <c r="L42" s="57"/>
      <c r="M42" s="35"/>
      <c r="N42" s="35"/>
      <c r="O42" s="62"/>
      <c r="P42" s="38"/>
      <c r="Q42" s="63"/>
      <c r="R42" s="57"/>
      <c r="S42" s="57"/>
      <c r="T42" s="57"/>
      <c r="U42" s="40"/>
      <c r="V42" s="57"/>
      <c r="W42" s="57"/>
      <c r="X42" s="57"/>
      <c r="Y42" s="57"/>
      <c r="Z42" s="35"/>
      <c r="AA42" s="35"/>
      <c r="AB42" s="35"/>
      <c r="AC42" s="35"/>
      <c r="AD42" s="35"/>
      <c r="AE42" s="35"/>
      <c r="AF42" s="35"/>
      <c r="AG42" s="35"/>
      <c r="AH42" s="35"/>
      <c r="AI42" s="35"/>
      <c r="AJ42" s="35"/>
      <c r="AK42" s="42"/>
    </row>
    <row r="43" ht="14.6" customHeight="1">
      <c r="A43" t="s" s="67">
        <v>34</v>
      </c>
      <c r="B43" s="35">
        <v>-7000</v>
      </c>
      <c r="C43" s="35">
        <f>B43</f>
        <v>-7000</v>
      </c>
      <c r="D43" s="35">
        <f>C43</f>
        <v>-7000</v>
      </c>
      <c r="E43" s="35">
        <f>D43</f>
        <v>-7000</v>
      </c>
      <c r="F43" s="44">
        <f t="shared" si="108"/>
        <v>-9500</v>
      </c>
      <c r="G43" s="35">
        <f>F43</f>
        <v>-9500</v>
      </c>
      <c r="H43" s="57">
        <f>G43</f>
        <v>-9500</v>
      </c>
      <c r="I43" s="35">
        <f>H43</f>
        <v>-9500</v>
      </c>
      <c r="J43" s="57">
        <f>I43</f>
        <v>-9500</v>
      </c>
      <c r="K43" s="57">
        <f t="shared" si="411"/>
        <v>-8000</v>
      </c>
      <c r="L43" s="57">
        <f>K43</f>
        <v>-8000</v>
      </c>
      <c r="M43" s="35">
        <f>L43</f>
        <v>-8000</v>
      </c>
      <c r="N43" s="35">
        <f>M43</f>
        <v>-8000</v>
      </c>
      <c r="O43" s="62">
        <f>N43</f>
        <v>-8000</v>
      </c>
      <c r="P43" s="38">
        <f>O43</f>
        <v>-8000</v>
      </c>
      <c r="Q43" s="63">
        <f>P43</f>
        <v>-8000</v>
      </c>
      <c r="R43" s="57">
        <f>Q43</f>
        <v>-8000</v>
      </c>
      <c r="S43" s="57">
        <f>R43</f>
        <v>-8000</v>
      </c>
      <c r="T43" s="57">
        <f>S43</f>
        <v>-8000</v>
      </c>
      <c r="U43" s="40">
        <f>T43</f>
        <v>-8000</v>
      </c>
      <c r="V43" s="57">
        <f>U43</f>
        <v>-8000</v>
      </c>
      <c r="W43" s="57">
        <f>V43</f>
        <v>-8000</v>
      </c>
      <c r="X43" s="57">
        <f>W43</f>
        <v>-8000</v>
      </c>
      <c r="Y43" s="57">
        <f>X43</f>
        <v>-8000</v>
      </c>
      <c r="Z43" s="35">
        <f>Y43</f>
        <v>-8000</v>
      </c>
      <c r="AA43" s="35">
        <f>Z43</f>
        <v>-8000</v>
      </c>
      <c r="AB43" s="35">
        <f>AA43</f>
        <v>-8000</v>
      </c>
      <c r="AC43" s="35">
        <f>AB43</f>
        <v>-8000</v>
      </c>
      <c r="AD43" s="35">
        <f>AC43</f>
        <v>-8000</v>
      </c>
      <c r="AE43" s="35">
        <f>AD43</f>
        <v>-8000</v>
      </c>
      <c r="AF43" s="35">
        <f>AE43</f>
        <v>-8000</v>
      </c>
      <c r="AG43" s="35">
        <f>AF43</f>
        <v>-8000</v>
      </c>
      <c r="AH43" s="35">
        <f>AG43</f>
        <v>-8000</v>
      </c>
      <c r="AI43" s="35">
        <f>AH43</f>
        <v>-8000</v>
      </c>
      <c r="AJ43" s="35">
        <f>AI43</f>
        <v>-8000</v>
      </c>
      <c r="AK43" s="42">
        <f>AJ43</f>
        <v>-8000</v>
      </c>
    </row>
    <row r="44" ht="14.6" customHeight="1">
      <c r="A44" t="s" s="67">
        <v>35</v>
      </c>
      <c r="B44" s="35">
        <v>0</v>
      </c>
      <c r="C44" s="35">
        <f>B44</f>
        <v>0</v>
      </c>
      <c r="D44" s="57">
        <v>0</v>
      </c>
      <c r="E44" s="35">
        <f>D44</f>
        <v>0</v>
      </c>
      <c r="F44" s="44">
        <v>0</v>
      </c>
      <c r="G44" s="68">
        <v>-8000</v>
      </c>
      <c r="H44" s="57">
        <f>G44</f>
        <v>-8000</v>
      </c>
      <c r="I44" s="35">
        <f>H44</f>
        <v>-8000</v>
      </c>
      <c r="J44" s="57">
        <f>I44</f>
        <v>-8000</v>
      </c>
      <c r="K44" s="57">
        <f>J44</f>
        <v>-8000</v>
      </c>
      <c r="L44" s="57">
        <f>K44</f>
        <v>-8000</v>
      </c>
      <c r="M44" s="35">
        <f>L44</f>
        <v>-8000</v>
      </c>
      <c r="N44" s="35">
        <f>M44</f>
        <v>-8000</v>
      </c>
      <c r="O44" s="62">
        <f>N44</f>
        <v>-8000</v>
      </c>
      <c r="P44" s="38">
        <f>O44</f>
        <v>-8000</v>
      </c>
      <c r="Q44" s="63">
        <f>P44</f>
        <v>-8000</v>
      </c>
      <c r="R44" s="57">
        <f>Q44</f>
        <v>-8000</v>
      </c>
      <c r="S44" s="57">
        <f>R44</f>
        <v>-8000</v>
      </c>
      <c r="T44" s="57">
        <f>S44</f>
        <v>-8000</v>
      </c>
      <c r="U44" s="40">
        <f>T44</f>
        <v>-8000</v>
      </c>
      <c r="V44" s="57">
        <f>U44</f>
        <v>-8000</v>
      </c>
      <c r="W44" s="57">
        <f>V44</f>
        <v>-8000</v>
      </c>
      <c r="X44" s="57">
        <f>W44</f>
        <v>-8000</v>
      </c>
      <c r="Y44" s="57">
        <f>X44</f>
        <v>-8000</v>
      </c>
      <c r="Z44" s="35">
        <f>Y44</f>
        <v>-8000</v>
      </c>
      <c r="AA44" s="35">
        <f>Z44</f>
        <v>-8000</v>
      </c>
      <c r="AB44" s="35">
        <f>AA44</f>
        <v>-8000</v>
      </c>
      <c r="AC44" s="35">
        <f>AB44</f>
        <v>-8000</v>
      </c>
      <c r="AD44" s="35">
        <f>AC44</f>
        <v>-8000</v>
      </c>
      <c r="AE44" s="35">
        <f>AD44</f>
        <v>-8000</v>
      </c>
      <c r="AF44" s="35">
        <f>AE44</f>
        <v>-8000</v>
      </c>
      <c r="AG44" s="35">
        <f>AF44</f>
        <v>-8000</v>
      </c>
      <c r="AH44" s="35">
        <f>AG44</f>
        <v>-8000</v>
      </c>
      <c r="AI44" s="35">
        <f>AH44</f>
        <v>-8000</v>
      </c>
      <c r="AJ44" s="35">
        <f>AI44</f>
        <v>-8000</v>
      </c>
      <c r="AK44" s="42">
        <f>AJ44</f>
        <v>-8000</v>
      </c>
    </row>
    <row r="45" ht="14.6" customHeight="1">
      <c r="A45" t="s" s="67">
        <v>36</v>
      </c>
      <c r="B45" s="35">
        <v>0</v>
      </c>
      <c r="C45" s="35">
        <f>B45</f>
        <v>0</v>
      </c>
      <c r="D45" s="57">
        <v>0</v>
      </c>
      <c r="E45" s="35">
        <f>D45</f>
        <v>0</v>
      </c>
      <c r="F45" s="44">
        <v>0</v>
      </c>
      <c r="G45" s="35">
        <f>F45</f>
        <v>0</v>
      </c>
      <c r="H45" s="57">
        <f>G45</f>
        <v>0</v>
      </c>
      <c r="I45" s="35">
        <f>H45</f>
        <v>0</v>
      </c>
      <c r="J45" s="57">
        <f>I45</f>
        <v>0</v>
      </c>
      <c r="K45" s="57">
        <f>J45</f>
        <v>0</v>
      </c>
      <c r="L45" s="57">
        <f>K45</f>
        <v>0</v>
      </c>
      <c r="M45" s="35">
        <f>L45</f>
        <v>0</v>
      </c>
      <c r="N45" s="35">
        <f>M45</f>
        <v>0</v>
      </c>
      <c r="O45" s="62">
        <f>N45</f>
        <v>0</v>
      </c>
      <c r="P45" s="38">
        <f>O45</f>
        <v>0</v>
      </c>
      <c r="Q45" s="63">
        <f>P45</f>
        <v>0</v>
      </c>
      <c r="R45" s="57">
        <f>Q45</f>
        <v>0</v>
      </c>
      <c r="S45" s="57">
        <f>R45</f>
        <v>0</v>
      </c>
      <c r="T45" s="57">
        <f>S45</f>
        <v>0</v>
      </c>
      <c r="U45" s="40">
        <f t="shared" si="411"/>
        <v>-8000</v>
      </c>
      <c r="V45" s="57">
        <f>U45</f>
        <v>-8000</v>
      </c>
      <c r="W45" s="57">
        <f>V45</f>
        <v>-8000</v>
      </c>
      <c r="X45" s="57">
        <f>W45</f>
        <v>-8000</v>
      </c>
      <c r="Y45" s="57">
        <f>X45</f>
        <v>-8000</v>
      </c>
      <c r="Z45" s="35">
        <f>Y45</f>
        <v>-8000</v>
      </c>
      <c r="AA45" s="35">
        <f>Z45</f>
        <v>-8000</v>
      </c>
      <c r="AB45" s="35">
        <f>AA45</f>
        <v>-8000</v>
      </c>
      <c r="AC45" s="35">
        <f>AB45</f>
        <v>-8000</v>
      </c>
      <c r="AD45" s="35">
        <f>AC45</f>
        <v>-8000</v>
      </c>
      <c r="AE45" s="35">
        <f>AD45</f>
        <v>-8000</v>
      </c>
      <c r="AF45" s="35">
        <f>AE45</f>
        <v>-8000</v>
      </c>
      <c r="AG45" s="35">
        <f>AF45</f>
        <v>-8000</v>
      </c>
      <c r="AH45" s="35">
        <f>AG45</f>
        <v>-8000</v>
      </c>
      <c r="AI45" s="35">
        <f>AH45</f>
        <v>-8000</v>
      </c>
      <c r="AJ45" s="35">
        <f>AI45</f>
        <v>-8000</v>
      </c>
      <c r="AK45" s="42">
        <f>AJ45</f>
        <v>-8000</v>
      </c>
    </row>
    <row r="46" ht="14.6" customHeight="1">
      <c r="A46" t="s" s="67">
        <v>37</v>
      </c>
      <c r="B46" s="35">
        <v>0</v>
      </c>
      <c r="C46" s="35">
        <f>B46</f>
        <v>0</v>
      </c>
      <c r="D46" s="57">
        <v>0</v>
      </c>
      <c r="E46" s="35">
        <f>D46</f>
        <v>0</v>
      </c>
      <c r="F46" s="44">
        <v>0</v>
      </c>
      <c r="G46" s="35">
        <f>F46</f>
        <v>0</v>
      </c>
      <c r="H46" s="57">
        <f>G46</f>
        <v>0</v>
      </c>
      <c r="I46" s="35">
        <f>H46</f>
        <v>0</v>
      </c>
      <c r="J46" s="57">
        <f>I46</f>
        <v>0</v>
      </c>
      <c r="K46" s="57">
        <f>J46</f>
        <v>0</v>
      </c>
      <c r="L46" s="57">
        <f>K46</f>
        <v>0</v>
      </c>
      <c r="M46" s="35">
        <f>L46</f>
        <v>0</v>
      </c>
      <c r="N46" s="35">
        <f>M46</f>
        <v>0</v>
      </c>
      <c r="O46" s="62">
        <f>N46</f>
        <v>0</v>
      </c>
      <c r="P46" s="38">
        <f>O46</f>
        <v>0</v>
      </c>
      <c r="Q46" s="63">
        <f>P46</f>
        <v>0</v>
      </c>
      <c r="R46" s="57">
        <f>Q46</f>
        <v>0</v>
      </c>
      <c r="S46" s="57">
        <f>R46</f>
        <v>0</v>
      </c>
      <c r="T46" s="57">
        <f>S46</f>
        <v>0</v>
      </c>
      <c r="U46" s="40">
        <f t="shared" si="920" ref="U46:U47">-8000</f>
        <v>-8000</v>
      </c>
      <c r="V46" s="57">
        <f>U46</f>
        <v>-8000</v>
      </c>
      <c r="W46" s="57">
        <f>V46</f>
        <v>-8000</v>
      </c>
      <c r="X46" s="57">
        <f>W46</f>
        <v>-8000</v>
      </c>
      <c r="Y46" s="57">
        <f>X46</f>
        <v>-8000</v>
      </c>
      <c r="Z46" s="35">
        <f>Y46</f>
        <v>-8000</v>
      </c>
      <c r="AA46" s="35">
        <f>Z46</f>
        <v>-8000</v>
      </c>
      <c r="AB46" s="35">
        <f>AA46</f>
        <v>-8000</v>
      </c>
      <c r="AC46" s="35">
        <f>AB46</f>
        <v>-8000</v>
      </c>
      <c r="AD46" s="35">
        <f>AC46</f>
        <v>-8000</v>
      </c>
      <c r="AE46" s="35">
        <f>AD46</f>
        <v>-8000</v>
      </c>
      <c r="AF46" s="35">
        <f>AE46</f>
        <v>-8000</v>
      </c>
      <c r="AG46" s="35">
        <f>AF46</f>
        <v>-8000</v>
      </c>
      <c r="AH46" s="35">
        <f>AG46</f>
        <v>-8000</v>
      </c>
      <c r="AI46" s="35">
        <f>AH46</f>
        <v>-8000</v>
      </c>
      <c r="AJ46" s="35">
        <f>AI46</f>
        <v>-8000</v>
      </c>
      <c r="AK46" s="42">
        <f>AJ46</f>
        <v>-8000</v>
      </c>
    </row>
    <row r="47" ht="14.6" customHeight="1">
      <c r="A47" t="s" s="67">
        <v>38</v>
      </c>
      <c r="B47" s="35">
        <v>0</v>
      </c>
      <c r="C47" s="35">
        <f>B47</f>
        <v>0</v>
      </c>
      <c r="D47" s="57">
        <v>0</v>
      </c>
      <c r="E47" s="35">
        <f>D47</f>
        <v>0</v>
      </c>
      <c r="F47" s="44">
        <v>0</v>
      </c>
      <c r="G47" s="35">
        <f>F47</f>
        <v>0</v>
      </c>
      <c r="H47" s="57">
        <f>G47</f>
        <v>0</v>
      </c>
      <c r="I47" s="35">
        <f>H47</f>
        <v>0</v>
      </c>
      <c r="J47" s="57">
        <f>I47</f>
        <v>0</v>
      </c>
      <c r="K47" s="57">
        <f>J47</f>
        <v>0</v>
      </c>
      <c r="L47" s="57">
        <f>K47</f>
        <v>0</v>
      </c>
      <c r="M47" s="35">
        <f>L47</f>
        <v>0</v>
      </c>
      <c r="N47" s="35">
        <f>M47</f>
        <v>0</v>
      </c>
      <c r="O47" s="62">
        <f>N47</f>
        <v>0</v>
      </c>
      <c r="P47" s="38">
        <f>O47</f>
        <v>0</v>
      </c>
      <c r="Q47" s="63">
        <f>P47</f>
        <v>0</v>
      </c>
      <c r="R47" s="57">
        <f>Q47</f>
        <v>0</v>
      </c>
      <c r="S47" s="57">
        <f>R47</f>
        <v>0</v>
      </c>
      <c r="T47" s="57">
        <f>S47</f>
        <v>0</v>
      </c>
      <c r="U47" s="40">
        <f t="shared" si="920"/>
        <v>-8000</v>
      </c>
      <c r="V47" s="57">
        <f>U47</f>
        <v>-8000</v>
      </c>
      <c r="W47" s="57">
        <f>V47</f>
        <v>-8000</v>
      </c>
      <c r="X47" s="57">
        <f>W47</f>
        <v>-8000</v>
      </c>
      <c r="Y47" s="57">
        <f>X47</f>
        <v>-8000</v>
      </c>
      <c r="Z47" s="35">
        <f>Y47</f>
        <v>-8000</v>
      </c>
      <c r="AA47" s="35">
        <f>Z47</f>
        <v>-8000</v>
      </c>
      <c r="AB47" s="35">
        <f>AA47</f>
        <v>-8000</v>
      </c>
      <c r="AC47" s="35">
        <f>AB47</f>
        <v>-8000</v>
      </c>
      <c r="AD47" s="35">
        <f>AC47</f>
        <v>-8000</v>
      </c>
      <c r="AE47" s="35">
        <f>AD47</f>
        <v>-8000</v>
      </c>
      <c r="AF47" s="35">
        <f>AE47</f>
        <v>-8000</v>
      </c>
      <c r="AG47" s="35">
        <f>AF47</f>
        <v>-8000</v>
      </c>
      <c r="AH47" s="35">
        <f>AG47</f>
        <v>-8000</v>
      </c>
      <c r="AI47" s="35">
        <f>AH47</f>
        <v>-8000</v>
      </c>
      <c r="AJ47" s="35">
        <f>AI47</f>
        <v>-8000</v>
      </c>
      <c r="AK47" s="42">
        <f>AJ47</f>
        <v>-8000</v>
      </c>
    </row>
    <row r="48" ht="14.6" customHeight="1">
      <c r="A48" s="69"/>
      <c r="B48" s="35"/>
      <c r="C48" s="35"/>
      <c r="D48" s="35"/>
      <c r="E48" s="35"/>
      <c r="F48" s="44"/>
      <c r="G48" s="35"/>
      <c r="H48" s="35"/>
      <c r="I48" s="35"/>
      <c r="J48" s="35"/>
      <c r="K48" s="35"/>
      <c r="L48" s="35"/>
      <c r="M48" s="35"/>
      <c r="N48" s="35"/>
      <c r="O48" s="37"/>
      <c r="P48" s="38"/>
      <c r="Q48" s="39"/>
      <c r="R48" s="35"/>
      <c r="S48" s="35"/>
      <c r="T48" s="35"/>
      <c r="U48" s="40"/>
      <c r="V48" s="35"/>
      <c r="W48" s="35"/>
      <c r="X48" s="35"/>
      <c r="Y48" s="35"/>
      <c r="Z48" s="35"/>
      <c r="AA48" s="35"/>
      <c r="AB48" s="35"/>
      <c r="AC48" s="35"/>
      <c r="AD48" s="35"/>
      <c r="AE48" s="35"/>
      <c r="AF48" s="35"/>
      <c r="AG48" s="35"/>
      <c r="AH48" s="35"/>
      <c r="AI48" s="35"/>
      <c r="AJ48" s="35"/>
      <c r="AK48" s="42"/>
    </row>
    <row r="49" ht="14.6" customHeight="1">
      <c r="A49" s="45"/>
      <c r="B49" s="35"/>
      <c r="C49" s="35"/>
      <c r="D49" s="35"/>
      <c r="E49" s="35"/>
      <c r="F49" s="44"/>
      <c r="G49" s="35"/>
      <c r="H49" s="35"/>
      <c r="I49" s="35"/>
      <c r="J49" s="35"/>
      <c r="K49" s="35"/>
      <c r="L49" s="35"/>
      <c r="M49" s="35"/>
      <c r="N49" s="35"/>
      <c r="O49" s="37"/>
      <c r="P49" s="38"/>
      <c r="Q49" s="39"/>
      <c r="R49" s="35"/>
      <c r="S49" s="35"/>
      <c r="T49" s="35"/>
      <c r="U49" s="40"/>
      <c r="V49" s="35"/>
      <c r="W49" s="35"/>
      <c r="X49" s="35"/>
      <c r="Y49" s="35"/>
      <c r="Z49" s="35"/>
      <c r="AA49" s="35"/>
      <c r="AB49" s="35"/>
      <c r="AC49" s="35"/>
      <c r="AD49" s="35"/>
      <c r="AE49" s="35"/>
      <c r="AF49" s="35"/>
      <c r="AG49" s="35"/>
      <c r="AH49" s="35"/>
      <c r="AI49" s="35"/>
      <c r="AJ49" s="35"/>
      <c r="AK49" s="42"/>
    </row>
    <row r="50" ht="14.6" customHeight="1">
      <c r="A50" t="s" s="49">
        <v>14</v>
      </c>
      <c r="B50" s="50">
        <f>SUM(B13:B49)</f>
        <v>-17000</v>
      </c>
      <c r="C50" s="50">
        <f>SUM(C13:C49)</f>
        <v>-17000</v>
      </c>
      <c r="D50" s="50">
        <f>SUM(D13:D49)</f>
        <v>-17000</v>
      </c>
      <c r="E50" s="50">
        <f>SUM(E13:E49)</f>
        <v>-17000</v>
      </c>
      <c r="F50" s="51">
        <f>SUM(F13:F49)</f>
        <v>-25500</v>
      </c>
      <c r="G50" s="50">
        <f>SUM(G13:G49)</f>
        <v>-75500</v>
      </c>
      <c r="H50" s="50">
        <f>SUM(H13:H49)</f>
        <v>-75500</v>
      </c>
      <c r="I50" s="50">
        <f>SUM(I13:I49)</f>
        <v>-75500</v>
      </c>
      <c r="J50" s="50">
        <f>SUM(J13:J49)</f>
        <v>-75500</v>
      </c>
      <c r="K50" s="50">
        <f>SUM(K13:K49)</f>
        <v>-74000</v>
      </c>
      <c r="L50" s="50">
        <f>SUM(L13:L49)</f>
        <v>-74000</v>
      </c>
      <c r="M50" s="50">
        <f>SUM(M13:M49)</f>
        <v>-74000</v>
      </c>
      <c r="N50" s="50">
        <f>SUM(N13:N49)</f>
        <v>-74000</v>
      </c>
      <c r="O50" s="52">
        <f>SUM(O13:O49)</f>
        <v>-74000</v>
      </c>
      <c r="P50" s="53">
        <f>SUM(P13:P49)</f>
        <v>-74000</v>
      </c>
      <c r="Q50" s="54">
        <f>SUM(Q13:Q49)</f>
        <v>-74000</v>
      </c>
      <c r="R50" s="50">
        <f>SUM(R13:R49)</f>
        <v>-74000</v>
      </c>
      <c r="S50" s="50">
        <f>SUM(S13:S49)</f>
        <v>-74000</v>
      </c>
      <c r="T50" s="50">
        <f>SUM(T13:T49)</f>
        <v>-74000</v>
      </c>
      <c r="U50" s="55">
        <f>SUM(U13:U49)</f>
        <v>-202500</v>
      </c>
      <c r="V50" s="50">
        <f>SUM(V13:V49)</f>
        <v>-202500</v>
      </c>
      <c r="W50" s="50">
        <f>SUM(W13:W49)</f>
        <v>-202500</v>
      </c>
      <c r="X50" s="50">
        <f>SUM(X13:X49)</f>
        <v>-202500</v>
      </c>
      <c r="Y50" s="50">
        <f>SUM(Y13:Y49)</f>
        <v>-202500</v>
      </c>
      <c r="Z50" s="50">
        <f>SUM(Z13:Z49)</f>
        <v>-202500</v>
      </c>
      <c r="AA50" s="50">
        <f>SUM(AA13:AA49)</f>
        <v>-202500</v>
      </c>
      <c r="AB50" s="50">
        <f>SUM(AB13:AB49)</f>
        <v>-202500</v>
      </c>
      <c r="AC50" s="50">
        <f>SUM(AC13:AC49)</f>
        <v>-202500</v>
      </c>
      <c r="AD50" s="50">
        <f>SUM(AD13:AD49)</f>
        <v>-202500</v>
      </c>
      <c r="AE50" s="50">
        <f>SUM(AE13:AE49)</f>
        <v>-202500</v>
      </c>
      <c r="AF50" s="50">
        <f>SUM(AF13:AF49)</f>
        <v>-202500</v>
      </c>
      <c r="AG50" s="50">
        <f>SUM(AG13:AG49)</f>
        <v>-202500</v>
      </c>
      <c r="AH50" s="50">
        <f>SUM(AH13:AH49)</f>
        <v>-202500</v>
      </c>
      <c r="AI50" s="50">
        <f>SUM(AI13:AI49)</f>
        <v>-202500</v>
      </c>
      <c r="AJ50" s="50">
        <f>SUM(AJ13:AJ49)</f>
        <v>-202500</v>
      </c>
      <c r="AK50" s="56">
        <f>SUM(AK13:AK49)</f>
        <v>-202500</v>
      </c>
    </row>
    <row r="51" ht="14.6" customHeight="1">
      <c r="A51" t="s" s="49">
        <v>39</v>
      </c>
      <c r="B51" s="70">
        <v>3</v>
      </c>
      <c r="C51" s="70">
        <f>B51</f>
        <v>3</v>
      </c>
      <c r="D51" s="70">
        <f>C51</f>
        <v>3</v>
      </c>
      <c r="E51" s="70">
        <f>D51</f>
        <v>3</v>
      </c>
      <c r="F51" s="71">
        <f>7</f>
        <v>7</v>
      </c>
      <c r="G51" s="70">
        <f>F51</f>
        <v>7</v>
      </c>
      <c r="H51" s="70">
        <f>G51</f>
        <v>7</v>
      </c>
      <c r="I51" s="70">
        <f>H51</f>
        <v>7</v>
      </c>
      <c r="J51" s="70">
        <f>I51</f>
        <v>7</v>
      </c>
      <c r="K51" s="70">
        <f t="shared" si="1014" ref="K51:K52">26</f>
        <v>26</v>
      </c>
      <c r="L51" s="70">
        <f>K51</f>
        <v>26</v>
      </c>
      <c r="M51" s="70">
        <f>L51</f>
        <v>26</v>
      </c>
      <c r="N51" s="70">
        <f>M51</f>
        <v>26</v>
      </c>
      <c r="O51" s="72">
        <f>N51</f>
        <v>26</v>
      </c>
      <c r="P51" s="73">
        <f>O51</f>
        <v>26</v>
      </c>
      <c r="Q51" s="74">
        <f>P51</f>
        <v>26</v>
      </c>
      <c r="R51" s="70">
        <f>Q51</f>
        <v>26</v>
      </c>
      <c r="S51" s="70">
        <f>R51</f>
        <v>26</v>
      </c>
      <c r="T51" s="70">
        <f>S51</f>
        <v>26</v>
      </c>
      <c r="U51" s="75">
        <f>T51</f>
        <v>26</v>
      </c>
      <c r="V51" s="70">
        <f>U51</f>
        <v>26</v>
      </c>
      <c r="W51" s="70">
        <f>V51</f>
        <v>26</v>
      </c>
      <c r="X51" s="70">
        <f>W51</f>
        <v>26</v>
      </c>
      <c r="Y51" s="70">
        <f>X51</f>
        <v>26</v>
      </c>
      <c r="Z51" s="70">
        <f>Y51</f>
        <v>26</v>
      </c>
      <c r="AA51" s="70">
        <f>Z51</f>
        <v>26</v>
      </c>
      <c r="AB51" s="70">
        <f>AA51</f>
        <v>26</v>
      </c>
      <c r="AC51" s="70">
        <f>AB51</f>
        <v>26</v>
      </c>
      <c r="AD51" s="70">
        <f>AC51</f>
        <v>26</v>
      </c>
      <c r="AE51" s="70">
        <f>AD51</f>
        <v>26</v>
      </c>
      <c r="AF51" s="70">
        <f>AE51</f>
        <v>26</v>
      </c>
      <c r="AG51" s="70">
        <f>AF51</f>
        <v>26</v>
      </c>
      <c r="AH51" s="70">
        <f>AG51</f>
        <v>26</v>
      </c>
      <c r="AI51" s="70">
        <f>AH51</f>
        <v>26</v>
      </c>
      <c r="AJ51" s="70">
        <f>AI51</f>
        <v>26</v>
      </c>
      <c r="AK51" s="76">
        <f>AJ51</f>
        <v>26</v>
      </c>
    </row>
    <row r="52" ht="14.6" customHeight="1">
      <c r="A52" t="s" s="77">
        <v>40</v>
      </c>
      <c r="B52" s="78">
        <v>0</v>
      </c>
      <c r="C52" s="78">
        <f>B52</f>
        <v>0</v>
      </c>
      <c r="D52" s="78">
        <f>C52</f>
        <v>0</v>
      </c>
      <c r="E52" s="78">
        <f>D52</f>
        <v>0</v>
      </c>
      <c r="F52" s="79">
        <f>E52</f>
        <v>0</v>
      </c>
      <c r="G52" s="78">
        <f>F52</f>
        <v>0</v>
      </c>
      <c r="H52" s="78">
        <f>G52</f>
        <v>0</v>
      </c>
      <c r="I52" s="78">
        <f>H52</f>
        <v>0</v>
      </c>
      <c r="J52" s="78">
        <f>13</f>
        <v>13</v>
      </c>
      <c r="K52" s="78">
        <f t="shared" si="1014"/>
        <v>26</v>
      </c>
      <c r="L52" s="78">
        <f>K52</f>
        <v>26</v>
      </c>
      <c r="M52" s="78">
        <f>L52</f>
        <v>26</v>
      </c>
      <c r="N52" s="78">
        <f>M52</f>
        <v>26</v>
      </c>
      <c r="O52" s="80">
        <f>N52</f>
        <v>26</v>
      </c>
      <c r="P52" s="81">
        <f>O52</f>
        <v>26</v>
      </c>
      <c r="Q52" s="82">
        <f>P52</f>
        <v>26</v>
      </c>
      <c r="R52" s="78">
        <f>Q52</f>
        <v>26</v>
      </c>
      <c r="S52" s="78">
        <f>R52</f>
        <v>26</v>
      </c>
      <c r="T52" s="78">
        <f>S52</f>
        <v>26</v>
      </c>
      <c r="U52" s="83">
        <f>T52</f>
        <v>26</v>
      </c>
      <c r="V52" s="78">
        <f>U52</f>
        <v>26</v>
      </c>
      <c r="W52" s="78">
        <f>V52</f>
        <v>26</v>
      </c>
      <c r="X52" s="78">
        <f>W52</f>
        <v>26</v>
      </c>
      <c r="Y52" s="78">
        <f>X52</f>
        <v>26</v>
      </c>
      <c r="Z52" s="78">
        <f>Y52</f>
        <v>26</v>
      </c>
      <c r="AA52" s="78">
        <f>Z52</f>
        <v>26</v>
      </c>
      <c r="AB52" s="78">
        <f>AA52</f>
        <v>26</v>
      </c>
      <c r="AC52" s="78">
        <f>AB52</f>
        <v>26</v>
      </c>
      <c r="AD52" s="78">
        <f>AC52</f>
        <v>26</v>
      </c>
      <c r="AE52" s="78">
        <f>AD52</f>
        <v>26</v>
      </c>
      <c r="AF52" s="78">
        <f>AE52</f>
        <v>26</v>
      </c>
      <c r="AG52" s="78">
        <f>AF52</f>
        <v>26</v>
      </c>
      <c r="AH52" s="78">
        <f>AG52</f>
        <v>26</v>
      </c>
      <c r="AI52" s="78">
        <f>AH52</f>
        <v>26</v>
      </c>
      <c r="AJ52" s="78">
        <f>AI52</f>
        <v>26</v>
      </c>
      <c r="AK52" s="84">
        <f>AJ52</f>
        <v>26</v>
      </c>
    </row>
    <row r="53" ht="14.6" customHeight="1">
      <c r="A53" s="45"/>
      <c r="B53" s="85"/>
      <c r="C53" s="85"/>
      <c r="D53" s="85"/>
      <c r="E53" s="85"/>
      <c r="F53" s="86"/>
      <c r="G53" s="85"/>
      <c r="H53" s="85"/>
      <c r="I53" s="85"/>
      <c r="J53" s="85"/>
      <c r="K53" s="85"/>
      <c r="L53" s="85"/>
      <c r="M53" s="85"/>
      <c r="N53" s="85"/>
      <c r="O53" s="87"/>
      <c r="P53" s="88"/>
      <c r="Q53" s="89"/>
      <c r="R53" s="85"/>
      <c r="S53" s="85"/>
      <c r="T53" s="85"/>
      <c r="U53" s="90"/>
      <c r="V53" s="85"/>
      <c r="W53" s="85"/>
      <c r="X53" s="85"/>
      <c r="Y53" s="85"/>
      <c r="Z53" s="85"/>
      <c r="AA53" s="85"/>
      <c r="AB53" s="85"/>
      <c r="AC53" s="85"/>
      <c r="AD53" s="85"/>
      <c r="AE53" s="85"/>
      <c r="AF53" s="85"/>
      <c r="AG53" s="85"/>
      <c r="AH53" s="85"/>
      <c r="AI53" s="85"/>
      <c r="AJ53" s="85"/>
      <c r="AK53" s="91"/>
    </row>
    <row r="54" ht="14.6" customHeight="1">
      <c r="A54" t="s" s="43">
        <v>41</v>
      </c>
      <c r="B54" s="85"/>
      <c r="C54" s="85"/>
      <c r="D54" s="85"/>
      <c r="E54" s="85"/>
      <c r="F54" s="86"/>
      <c r="G54" s="85"/>
      <c r="H54" s="85"/>
      <c r="I54" s="85"/>
      <c r="J54" s="85"/>
      <c r="K54" s="85"/>
      <c r="L54" s="85"/>
      <c r="M54" s="85"/>
      <c r="N54" s="85"/>
      <c r="O54" s="87"/>
      <c r="P54" s="88"/>
      <c r="Q54" s="89"/>
      <c r="R54" s="85"/>
      <c r="S54" s="85"/>
      <c r="T54" s="85"/>
      <c r="U54" s="90"/>
      <c r="V54" s="85"/>
      <c r="W54" s="85"/>
      <c r="X54" s="85"/>
      <c r="Y54" s="85"/>
      <c r="Z54" s="85"/>
      <c r="AA54" s="85"/>
      <c r="AB54" s="85"/>
      <c r="AC54" s="85"/>
      <c r="AD54" s="85"/>
      <c r="AE54" s="85"/>
      <c r="AF54" s="85"/>
      <c r="AG54" s="85"/>
      <c r="AH54" s="85"/>
      <c r="AI54" s="85"/>
      <c r="AJ54" s="85"/>
      <c r="AK54" s="91"/>
    </row>
    <row r="55" ht="14.6" customHeight="1">
      <c r="A55" t="s" s="47">
        <v>42</v>
      </c>
      <c r="B55" s="68">
        <v>-3000</v>
      </c>
      <c r="C55" s="35">
        <f>B55</f>
        <v>-3000</v>
      </c>
      <c r="D55" s="35">
        <f>C55</f>
        <v>-3000</v>
      </c>
      <c r="E55" s="35">
        <f>D55</f>
        <v>-3000</v>
      </c>
      <c r="F55" s="44">
        <f>E55</f>
        <v>-3000</v>
      </c>
      <c r="G55" s="35">
        <f>F55</f>
        <v>-3000</v>
      </c>
      <c r="H55" s="35">
        <f>G55</f>
        <v>-3000</v>
      </c>
      <c r="I55" s="35">
        <f>H55</f>
        <v>-3000</v>
      </c>
      <c r="J55" s="35">
        <f>I55</f>
        <v>-3000</v>
      </c>
      <c r="K55" s="35">
        <f>J55</f>
        <v>-3000</v>
      </c>
      <c r="L55" s="35">
        <f>K55</f>
        <v>-3000</v>
      </c>
      <c r="M55" s="35">
        <f>L55</f>
        <v>-3000</v>
      </c>
      <c r="N55" s="35">
        <f>M55</f>
        <v>-3000</v>
      </c>
      <c r="O55" s="37">
        <f>N55</f>
        <v>-3000</v>
      </c>
      <c r="P55" s="38">
        <f>O55</f>
        <v>-3000</v>
      </c>
      <c r="Q55" s="39">
        <f>P55</f>
        <v>-3000</v>
      </c>
      <c r="R55" s="35">
        <f>Q55</f>
        <v>-3000</v>
      </c>
      <c r="S55" s="35">
        <f>R55</f>
        <v>-3000</v>
      </c>
      <c r="T55" s="35">
        <f>S55</f>
        <v>-3000</v>
      </c>
      <c r="U55" s="40">
        <f>T55</f>
        <v>-3000</v>
      </c>
      <c r="V55" s="35">
        <f>U55</f>
        <v>-3000</v>
      </c>
      <c r="W55" s="35">
        <f>V55</f>
        <v>-3000</v>
      </c>
      <c r="X55" s="35">
        <f>W55</f>
        <v>-3000</v>
      </c>
      <c r="Y55" s="35">
        <f>X55</f>
        <v>-3000</v>
      </c>
      <c r="Z55" s="35">
        <f>Y55</f>
        <v>-3000</v>
      </c>
      <c r="AA55" s="35">
        <f>Z55</f>
        <v>-3000</v>
      </c>
      <c r="AB55" s="35">
        <f>AA55</f>
        <v>-3000</v>
      </c>
      <c r="AC55" s="35">
        <f>AB55</f>
        <v>-3000</v>
      </c>
      <c r="AD55" s="35">
        <f>AC55</f>
        <v>-3000</v>
      </c>
      <c r="AE55" s="35">
        <f>AD55</f>
        <v>-3000</v>
      </c>
      <c r="AF55" s="35">
        <f>AE55</f>
        <v>-3000</v>
      </c>
      <c r="AG55" s="35">
        <f>AF55</f>
        <v>-3000</v>
      </c>
      <c r="AH55" s="35">
        <f>AG55</f>
        <v>-3000</v>
      </c>
      <c r="AI55" s="35">
        <f>AH55</f>
        <v>-3000</v>
      </c>
      <c r="AJ55" s="35">
        <f>AI55</f>
        <v>-3000</v>
      </c>
      <c r="AK55" s="42">
        <f>AJ55</f>
        <v>-3000</v>
      </c>
    </row>
    <row r="56" ht="14.6" customHeight="1">
      <c r="A56" t="s" s="47">
        <v>43</v>
      </c>
      <c r="B56" s="35">
        <v>0</v>
      </c>
      <c r="C56" s="35">
        <f>B56</f>
        <v>0</v>
      </c>
      <c r="D56" s="35">
        <f>C56</f>
        <v>0</v>
      </c>
      <c r="E56" s="35">
        <f>D56</f>
        <v>0</v>
      </c>
      <c r="F56" s="44">
        <f>-2500</f>
        <v>-2500</v>
      </c>
      <c r="G56" s="35">
        <f>F56</f>
        <v>-2500</v>
      </c>
      <c r="H56" s="35">
        <f>G56</f>
        <v>-2500</v>
      </c>
      <c r="I56" s="35">
        <f>H56</f>
        <v>-2500</v>
      </c>
      <c r="J56" s="35">
        <f>I56</f>
        <v>-2500</v>
      </c>
      <c r="K56" s="35">
        <f>J56</f>
        <v>-2500</v>
      </c>
      <c r="L56" s="35">
        <f>K56</f>
        <v>-2500</v>
      </c>
      <c r="M56" s="35">
        <f>L56</f>
        <v>-2500</v>
      </c>
      <c r="N56" s="35">
        <f>M56</f>
        <v>-2500</v>
      </c>
      <c r="O56" s="37">
        <f>N56</f>
        <v>-2500</v>
      </c>
      <c r="P56" s="38">
        <f>O56</f>
        <v>-2500</v>
      </c>
      <c r="Q56" s="39">
        <f>P56</f>
        <v>-2500</v>
      </c>
      <c r="R56" s="35">
        <f>Q56</f>
        <v>-2500</v>
      </c>
      <c r="S56" s="35">
        <f>R56</f>
        <v>-2500</v>
      </c>
      <c r="T56" s="35">
        <f>S56</f>
        <v>-2500</v>
      </c>
      <c r="U56" s="40">
        <f>T56</f>
        <v>-2500</v>
      </c>
      <c r="V56" s="35">
        <f>U56</f>
        <v>-2500</v>
      </c>
      <c r="W56" s="35">
        <f>V56</f>
        <v>-2500</v>
      </c>
      <c r="X56" s="35">
        <f>W56</f>
        <v>-2500</v>
      </c>
      <c r="Y56" s="35">
        <f>X56</f>
        <v>-2500</v>
      </c>
      <c r="Z56" s="35">
        <f>Y56</f>
        <v>-2500</v>
      </c>
      <c r="AA56" s="35">
        <f>Z56</f>
        <v>-2500</v>
      </c>
      <c r="AB56" s="35">
        <f>AA56</f>
        <v>-2500</v>
      </c>
      <c r="AC56" s="35">
        <f>AB56</f>
        <v>-2500</v>
      </c>
      <c r="AD56" s="35">
        <f>AC56</f>
        <v>-2500</v>
      </c>
      <c r="AE56" s="35">
        <f>AD56</f>
        <v>-2500</v>
      </c>
      <c r="AF56" s="35">
        <f>AE56</f>
        <v>-2500</v>
      </c>
      <c r="AG56" s="35">
        <f>AF56</f>
        <v>-2500</v>
      </c>
      <c r="AH56" s="35">
        <f>AG56</f>
        <v>-2500</v>
      </c>
      <c r="AI56" s="35">
        <f>AH56</f>
        <v>-2500</v>
      </c>
      <c r="AJ56" s="35">
        <f>AI56</f>
        <v>-2500</v>
      </c>
      <c r="AK56" s="42">
        <f>AJ56</f>
        <v>-2500</v>
      </c>
    </row>
    <row r="57" ht="14.6" customHeight="1">
      <c r="A57" t="s" s="47">
        <v>44</v>
      </c>
      <c r="B57" s="35">
        <v>0</v>
      </c>
      <c r="C57" s="35">
        <f>B57</f>
        <v>0</v>
      </c>
      <c r="D57" s="35">
        <f>C57</f>
        <v>0</v>
      </c>
      <c r="E57" s="35">
        <f>D57</f>
        <v>0</v>
      </c>
      <c r="F57" s="44">
        <f t="shared" si="37"/>
        <v>-1000</v>
      </c>
      <c r="G57" s="35">
        <f>F57</f>
        <v>-1000</v>
      </c>
      <c r="H57" s="35">
        <f>G57</f>
        <v>-1000</v>
      </c>
      <c r="I57" s="35">
        <f>H57</f>
        <v>-1000</v>
      </c>
      <c r="J57" s="35">
        <f>I57</f>
        <v>-1000</v>
      </c>
      <c r="K57" s="35">
        <f t="shared" si="37"/>
        <v>-1000</v>
      </c>
      <c r="L57" s="35">
        <f>K57</f>
        <v>-1000</v>
      </c>
      <c r="M57" s="35">
        <f>L57</f>
        <v>-1000</v>
      </c>
      <c r="N57" s="35">
        <f>M57</f>
        <v>-1000</v>
      </c>
      <c r="O57" s="37">
        <f>N57</f>
        <v>-1000</v>
      </c>
      <c r="P57" s="38">
        <f>O57</f>
        <v>-1000</v>
      </c>
      <c r="Q57" s="39">
        <f>P57</f>
        <v>-1000</v>
      </c>
      <c r="R57" s="35">
        <f>Q57</f>
        <v>-1000</v>
      </c>
      <c r="S57" s="35">
        <f>R57</f>
        <v>-1000</v>
      </c>
      <c r="T57" s="35">
        <f>S57</f>
        <v>-1000</v>
      </c>
      <c r="U57" s="40">
        <f>T57</f>
        <v>-1000</v>
      </c>
      <c r="V57" s="35">
        <f>U57</f>
        <v>-1000</v>
      </c>
      <c r="W57" s="35">
        <f>V57</f>
        <v>-1000</v>
      </c>
      <c r="X57" s="35">
        <f>W57</f>
        <v>-1000</v>
      </c>
      <c r="Y57" s="35">
        <f>X57</f>
        <v>-1000</v>
      </c>
      <c r="Z57" s="35">
        <f>Y57</f>
        <v>-1000</v>
      </c>
      <c r="AA57" s="35">
        <f>Z57</f>
        <v>-1000</v>
      </c>
      <c r="AB57" s="35">
        <f>AA57</f>
        <v>-1000</v>
      </c>
      <c r="AC57" s="35">
        <f>AB57</f>
        <v>-1000</v>
      </c>
      <c r="AD57" s="35">
        <f>AC57</f>
        <v>-1000</v>
      </c>
      <c r="AE57" s="35">
        <f>AD57</f>
        <v>-1000</v>
      </c>
      <c r="AF57" s="35">
        <f>AE57</f>
        <v>-1000</v>
      </c>
      <c r="AG57" s="35">
        <f>AF57</f>
        <v>-1000</v>
      </c>
      <c r="AH57" s="35">
        <f>AG57</f>
        <v>-1000</v>
      </c>
      <c r="AI57" s="35">
        <f>AH57</f>
        <v>-1000</v>
      </c>
      <c r="AJ57" s="35">
        <f>AI57</f>
        <v>-1000</v>
      </c>
      <c r="AK57" s="42">
        <f>AJ57</f>
        <v>-1000</v>
      </c>
    </row>
    <row r="58" ht="14.6" customHeight="1">
      <c r="A58" t="s" s="67">
        <v>45</v>
      </c>
      <c r="B58" s="35">
        <v>-2000</v>
      </c>
      <c r="C58" s="35">
        <v>-2000</v>
      </c>
      <c r="D58" s="35">
        <v>-825</v>
      </c>
      <c r="E58" s="35">
        <f>0</f>
        <v>0</v>
      </c>
      <c r="F58" s="44"/>
      <c r="G58" s="35"/>
      <c r="H58" s="35"/>
      <c r="I58" s="35"/>
      <c r="J58" s="35"/>
      <c r="K58" s="35"/>
      <c r="L58" s="35"/>
      <c r="M58" s="35"/>
      <c r="N58" s="35"/>
      <c r="O58" s="37"/>
      <c r="P58" s="38"/>
      <c r="Q58" s="39"/>
      <c r="R58" s="35"/>
      <c r="S58" s="35"/>
      <c r="T58" s="35"/>
      <c r="U58" s="40"/>
      <c r="V58" s="35"/>
      <c r="W58" s="35"/>
      <c r="X58" s="35"/>
      <c r="Y58" s="35"/>
      <c r="Z58" s="35"/>
      <c r="AA58" s="35"/>
      <c r="AB58" s="35"/>
      <c r="AC58" s="35"/>
      <c r="AD58" s="35"/>
      <c r="AE58" s="35"/>
      <c r="AF58" s="35"/>
      <c r="AG58" s="35"/>
      <c r="AH58" s="35"/>
      <c r="AI58" s="35"/>
      <c r="AJ58" s="35"/>
      <c r="AK58" s="42"/>
    </row>
    <row r="59" ht="14.6" customHeight="1">
      <c r="A59" s="45"/>
      <c r="B59" s="35"/>
      <c r="C59" s="35"/>
      <c r="D59" s="35"/>
      <c r="E59" s="35"/>
      <c r="F59" s="44"/>
      <c r="G59" s="35"/>
      <c r="H59" s="35"/>
      <c r="I59" s="35"/>
      <c r="J59" s="35"/>
      <c r="K59" s="35"/>
      <c r="L59" s="35"/>
      <c r="M59" s="35"/>
      <c r="N59" s="35"/>
      <c r="O59" s="37"/>
      <c r="P59" s="38"/>
      <c r="Q59" s="39"/>
      <c r="R59" s="35"/>
      <c r="S59" s="35"/>
      <c r="T59" s="35"/>
      <c r="U59" s="40"/>
      <c r="V59" s="35"/>
      <c r="W59" s="35"/>
      <c r="X59" s="35"/>
      <c r="Y59" s="35"/>
      <c r="Z59" s="35"/>
      <c r="AA59" s="35"/>
      <c r="AB59" s="35"/>
      <c r="AC59" s="35"/>
      <c r="AD59" s="35"/>
      <c r="AE59" s="35"/>
      <c r="AF59" s="35"/>
      <c r="AG59" s="35"/>
      <c r="AH59" s="35"/>
      <c r="AI59" s="35"/>
      <c r="AJ59" s="35"/>
      <c r="AK59" s="42"/>
    </row>
    <row r="60" ht="14.6" customHeight="1">
      <c r="A60" t="s" s="49">
        <v>14</v>
      </c>
      <c r="B60" s="50">
        <f>SUM(B55:B58)</f>
        <v>-5000</v>
      </c>
      <c r="C60" s="50">
        <f>SUM(C55:C58)</f>
        <v>-5000</v>
      </c>
      <c r="D60" s="50">
        <f>SUM(D55:D58)</f>
        <v>-3825</v>
      </c>
      <c r="E60" s="50">
        <f>SUM(E55:E58)</f>
        <v>-3000</v>
      </c>
      <c r="F60" s="51">
        <f>SUM(F55:F58)</f>
        <v>-6500</v>
      </c>
      <c r="G60" s="50">
        <f>SUM(G55:G58)</f>
        <v>-6500</v>
      </c>
      <c r="H60" s="50">
        <f>SUM(H55:H58)</f>
        <v>-6500</v>
      </c>
      <c r="I60" s="50">
        <f>SUM(I55:I58)</f>
        <v>-6500</v>
      </c>
      <c r="J60" s="50">
        <f>SUM(J55:J58)</f>
        <v>-6500</v>
      </c>
      <c r="K60" s="50">
        <f>SUM(K55:K58)</f>
        <v>-6500</v>
      </c>
      <c r="L60" s="50">
        <f>SUM(L55:L58)</f>
        <v>-6500</v>
      </c>
      <c r="M60" s="50">
        <f>SUM(M55:M58)</f>
        <v>-6500</v>
      </c>
      <c r="N60" s="50">
        <f>SUM(N55:N58)</f>
        <v>-6500</v>
      </c>
      <c r="O60" s="52">
        <f>SUM(O55:O58)</f>
        <v>-6500</v>
      </c>
      <c r="P60" s="53">
        <f>SUM(P55:P58)</f>
        <v>-6500</v>
      </c>
      <c r="Q60" s="54">
        <f>SUM(Q55:Q58)</f>
        <v>-6500</v>
      </c>
      <c r="R60" s="50">
        <f>SUM(R55:R58)</f>
        <v>-6500</v>
      </c>
      <c r="S60" s="50">
        <f>SUM(S55:S58)</f>
        <v>-6500</v>
      </c>
      <c r="T60" s="50">
        <f>SUM(T55:T58)</f>
        <v>-6500</v>
      </c>
      <c r="U60" s="55">
        <f>SUM(U55:U58)</f>
        <v>-6500</v>
      </c>
      <c r="V60" s="50">
        <f>SUM(V55:V58)</f>
        <v>-6500</v>
      </c>
      <c r="W60" s="50">
        <f>SUM(W55:W58)</f>
        <v>-6500</v>
      </c>
      <c r="X60" s="50">
        <f>SUM(X55:X58)</f>
        <v>-6500</v>
      </c>
      <c r="Y60" s="50">
        <f>SUM(Y55:Y58)</f>
        <v>-6500</v>
      </c>
      <c r="Z60" s="50">
        <f>SUM(Z55:Z58)</f>
        <v>-6500</v>
      </c>
      <c r="AA60" s="50">
        <f>SUM(AA55:AA58)</f>
        <v>-6500</v>
      </c>
      <c r="AB60" s="50">
        <f>SUM(AB55:AB58)</f>
        <v>-6500</v>
      </c>
      <c r="AC60" s="50">
        <f>SUM(AC55:AC58)</f>
        <v>-6500</v>
      </c>
      <c r="AD60" s="50">
        <f>SUM(AD55:AD58)</f>
        <v>-6500</v>
      </c>
      <c r="AE60" s="50">
        <f>SUM(AE55:AE58)</f>
        <v>-6500</v>
      </c>
      <c r="AF60" s="50">
        <f>SUM(AF55:AF58)</f>
        <v>-6500</v>
      </c>
      <c r="AG60" s="50">
        <f>SUM(AG55:AG58)</f>
        <v>-6500</v>
      </c>
      <c r="AH60" s="50">
        <f>SUM(AH55:AH58)</f>
        <v>-6500</v>
      </c>
      <c r="AI60" s="50">
        <f>SUM(AI55:AI58)</f>
        <v>-6500</v>
      </c>
      <c r="AJ60" s="50">
        <f>SUM(AJ55:AJ58)</f>
        <v>-6500</v>
      </c>
      <c r="AK60" s="56">
        <f>SUM(AK55:AK58)</f>
        <v>-6500</v>
      </c>
    </row>
    <row r="61" ht="14.6" customHeight="1">
      <c r="A61" s="45"/>
      <c r="B61" s="35"/>
      <c r="C61" s="35"/>
      <c r="D61" s="35"/>
      <c r="E61" s="35"/>
      <c r="F61" s="44"/>
      <c r="G61" s="35"/>
      <c r="H61" s="35"/>
      <c r="I61" s="35"/>
      <c r="J61" s="35"/>
      <c r="K61" s="35"/>
      <c r="L61" s="35"/>
      <c r="M61" s="35"/>
      <c r="N61" s="35"/>
      <c r="O61" s="37"/>
      <c r="P61" s="38"/>
      <c r="Q61" s="39"/>
      <c r="R61" s="35"/>
      <c r="S61" s="35"/>
      <c r="T61" s="35"/>
      <c r="U61" s="40"/>
      <c r="V61" s="35"/>
      <c r="W61" s="35"/>
      <c r="X61" s="35"/>
      <c r="Y61" s="35"/>
      <c r="Z61" s="35"/>
      <c r="AA61" s="35"/>
      <c r="AB61" s="35"/>
      <c r="AC61" s="35"/>
      <c r="AD61" s="35"/>
      <c r="AE61" s="35"/>
      <c r="AF61" s="35"/>
      <c r="AG61" s="35"/>
      <c r="AH61" s="35"/>
      <c r="AI61" s="35"/>
      <c r="AJ61" s="35"/>
      <c r="AK61" s="42"/>
    </row>
    <row r="62" ht="14.6" customHeight="1">
      <c r="A62" t="s" s="43">
        <v>13</v>
      </c>
      <c r="B62" s="35"/>
      <c r="C62" s="35"/>
      <c r="D62" s="35"/>
      <c r="E62" s="35"/>
      <c r="F62" s="44"/>
      <c r="G62" s="35"/>
      <c r="H62" s="35"/>
      <c r="I62" s="35"/>
      <c r="J62" s="35"/>
      <c r="K62" s="35"/>
      <c r="L62" s="35"/>
      <c r="M62" s="35"/>
      <c r="N62" s="35"/>
      <c r="O62" s="37"/>
      <c r="P62" s="38"/>
      <c r="Q62" s="39"/>
      <c r="R62" s="35"/>
      <c r="S62" s="35"/>
      <c r="T62" s="35"/>
      <c r="U62" s="40"/>
      <c r="V62" s="35"/>
      <c r="W62" s="35"/>
      <c r="X62" s="35"/>
      <c r="Y62" s="35"/>
      <c r="Z62" s="35"/>
      <c r="AA62" s="35"/>
      <c r="AB62" s="35"/>
      <c r="AC62" s="35"/>
      <c r="AD62" s="35"/>
      <c r="AE62" s="35"/>
      <c r="AF62" s="35"/>
      <c r="AG62" s="35"/>
      <c r="AH62" s="35"/>
      <c r="AI62" s="35"/>
      <c r="AJ62" s="35"/>
      <c r="AK62" s="42"/>
    </row>
    <row r="63" ht="14.6" customHeight="1">
      <c r="A63" t="s" s="47">
        <v>46</v>
      </c>
      <c r="B63" s="35">
        <f>10*B52*28*-1</f>
        <v>0</v>
      </c>
      <c r="C63" s="57">
        <f>10*C52*28*-1</f>
        <v>0</v>
      </c>
      <c r="D63" s="57">
        <f>10*D52*28*-1</f>
        <v>0</v>
      </c>
      <c r="E63" s="57">
        <f>10*E52*28*-1</f>
        <v>0</v>
      </c>
      <c r="F63" s="44">
        <f>10*F52*28*-1</f>
        <v>0</v>
      </c>
      <c r="G63" s="35">
        <f>10*G52*28*-1</f>
        <v>0</v>
      </c>
      <c r="H63" s="57">
        <f>10*H52*28*-1</f>
        <v>0</v>
      </c>
      <c r="I63" s="35">
        <f>10*I52*28*-1</f>
        <v>0</v>
      </c>
      <c r="J63" s="57">
        <f>10*J52*28*-1</f>
        <v>-3640</v>
      </c>
      <c r="K63" s="57">
        <f>10*K52*28*-1</f>
        <v>-7280</v>
      </c>
      <c r="L63" s="57">
        <f>10*L52*28*-1</f>
        <v>-7280</v>
      </c>
      <c r="M63" s="35">
        <f>10*M52*28*-1</f>
        <v>-7280</v>
      </c>
      <c r="N63" s="35">
        <f>10*N52*28*-1</f>
        <v>-7280</v>
      </c>
      <c r="O63" s="62">
        <f>10*O52*28*-1</f>
        <v>-7280</v>
      </c>
      <c r="P63" s="38">
        <f>10*P52*28*-1</f>
        <v>-7280</v>
      </c>
      <c r="Q63" s="63">
        <f>10*Q52*28*-1</f>
        <v>-7280</v>
      </c>
      <c r="R63" s="57">
        <f>10*R52*28*-1</f>
        <v>-7280</v>
      </c>
      <c r="S63" s="57">
        <f>10*S52*28*-1</f>
        <v>-7280</v>
      </c>
      <c r="T63" s="57">
        <f>10*T52*28*-1</f>
        <v>-7280</v>
      </c>
      <c r="U63" s="40">
        <f>10*U52*28*-1</f>
        <v>-7280</v>
      </c>
      <c r="V63" s="57">
        <f>10*V52*28*-1</f>
        <v>-7280</v>
      </c>
      <c r="W63" s="57">
        <f>10*W52*28*-1</f>
        <v>-7280</v>
      </c>
      <c r="X63" s="57">
        <f>10*X52*28*-1</f>
        <v>-7280</v>
      </c>
      <c r="Y63" s="57">
        <f>10*Y52*28*-1</f>
        <v>-7280</v>
      </c>
      <c r="Z63" s="35">
        <f>10*Z52*28*-1</f>
        <v>-7280</v>
      </c>
      <c r="AA63" s="35">
        <f>10*AA52*28*-1</f>
        <v>-7280</v>
      </c>
      <c r="AB63" s="35">
        <f>10*AB52*28*-1</f>
        <v>-7280</v>
      </c>
      <c r="AC63" s="35">
        <f>10*AC52*28*-1</f>
        <v>-7280</v>
      </c>
      <c r="AD63" s="35">
        <f>10*AD52*28*-1</f>
        <v>-7280</v>
      </c>
      <c r="AE63" s="35">
        <f>10*AE52*28*-1</f>
        <v>-7280</v>
      </c>
      <c r="AF63" s="35">
        <f>10*AF52*28*-1</f>
        <v>-7280</v>
      </c>
      <c r="AG63" s="35">
        <f>10*AG52*28*-1</f>
        <v>-7280</v>
      </c>
      <c r="AH63" s="35">
        <f>10*AH52*28*-1</f>
        <v>-7280</v>
      </c>
      <c r="AI63" s="35">
        <f>10*AI52*28*-1</f>
        <v>-7280</v>
      </c>
      <c r="AJ63" s="35">
        <f>10*AJ52*28*-1</f>
        <v>-7280</v>
      </c>
      <c r="AK63" s="42">
        <f>10*AK52*28*-1</f>
        <v>-7280</v>
      </c>
    </row>
    <row r="64" ht="14.6" customHeight="1">
      <c r="A64" t="s" s="47">
        <v>47</v>
      </c>
      <c r="B64" s="35">
        <v>0</v>
      </c>
      <c r="C64" s="35">
        <f>B64</f>
        <v>0</v>
      </c>
      <c r="D64" s="35">
        <f>C64</f>
        <v>0</v>
      </c>
      <c r="E64" s="35">
        <f>D64</f>
        <v>0</v>
      </c>
      <c r="F64" s="44">
        <f>-10000</f>
        <v>-10000</v>
      </c>
      <c r="G64" s="35">
        <v>0</v>
      </c>
      <c r="H64" s="35">
        <f>G64</f>
        <v>0</v>
      </c>
      <c r="I64" s="35">
        <f>H64</f>
        <v>0</v>
      </c>
      <c r="J64" s="35">
        <f>-2000</f>
        <v>-2000</v>
      </c>
      <c r="K64" s="35">
        <f>J64</f>
        <v>-2000</v>
      </c>
      <c r="L64" s="35">
        <f>K64</f>
        <v>-2000</v>
      </c>
      <c r="M64" s="35">
        <f>L64</f>
        <v>-2000</v>
      </c>
      <c r="N64" s="35">
        <f>M64</f>
        <v>-2000</v>
      </c>
      <c r="O64" s="37">
        <f>N64</f>
        <v>-2000</v>
      </c>
      <c r="P64" s="38">
        <f>O64</f>
        <v>-2000</v>
      </c>
      <c r="Q64" s="39">
        <f>P64</f>
        <v>-2000</v>
      </c>
      <c r="R64" s="35">
        <f>Q64</f>
        <v>-2000</v>
      </c>
      <c r="S64" s="35">
        <f>R64</f>
        <v>-2000</v>
      </c>
      <c r="T64" s="35">
        <f>S64</f>
        <v>-2000</v>
      </c>
      <c r="U64" s="40">
        <f>T64</f>
        <v>-2000</v>
      </c>
      <c r="V64" s="35">
        <f>U64</f>
        <v>-2000</v>
      </c>
      <c r="W64" s="35">
        <f>V64</f>
        <v>-2000</v>
      </c>
      <c r="X64" s="35">
        <f>W64</f>
        <v>-2000</v>
      </c>
      <c r="Y64" s="35">
        <f>X64</f>
        <v>-2000</v>
      </c>
      <c r="Z64" s="35">
        <f>Y64</f>
        <v>-2000</v>
      </c>
      <c r="AA64" s="35">
        <f>Z64</f>
        <v>-2000</v>
      </c>
      <c r="AB64" s="35">
        <f>AA64</f>
        <v>-2000</v>
      </c>
      <c r="AC64" s="35">
        <f>AB64</f>
        <v>-2000</v>
      </c>
      <c r="AD64" s="35">
        <f>AC64</f>
        <v>-2000</v>
      </c>
      <c r="AE64" s="35">
        <f>AD64</f>
        <v>-2000</v>
      </c>
      <c r="AF64" s="35">
        <f>AE64</f>
        <v>-2000</v>
      </c>
      <c r="AG64" s="35">
        <f>AF64</f>
        <v>-2000</v>
      </c>
      <c r="AH64" s="35">
        <f>AG64</f>
        <v>-2000</v>
      </c>
      <c r="AI64" s="35">
        <f>AH64</f>
        <v>-2000</v>
      </c>
      <c r="AJ64" s="35">
        <f>AI64</f>
        <v>-2000</v>
      </c>
      <c r="AK64" s="42">
        <f>AJ64</f>
        <v>-2000</v>
      </c>
    </row>
    <row r="65" ht="14.6" customHeight="1">
      <c r="A65" t="s" s="47">
        <v>48</v>
      </c>
      <c r="B65" s="35">
        <v>0</v>
      </c>
      <c r="C65" s="35"/>
      <c r="D65" s="35"/>
      <c r="E65" s="35"/>
      <c r="F65" s="44">
        <f>-10000</f>
        <v>-10000</v>
      </c>
      <c r="G65" s="35"/>
      <c r="H65" s="35"/>
      <c r="I65" s="35"/>
      <c r="J65" s="35">
        <v>-20000</v>
      </c>
      <c r="K65" s="35"/>
      <c r="L65" s="35"/>
      <c r="M65" s="35"/>
      <c r="N65" s="35"/>
      <c r="O65" s="37"/>
      <c r="P65" s="38"/>
      <c r="Q65" s="39"/>
      <c r="R65" s="35"/>
      <c r="S65" s="35"/>
      <c r="T65" s="35"/>
      <c r="U65" s="40"/>
      <c r="V65" s="35"/>
      <c r="W65" s="35"/>
      <c r="X65" s="35"/>
      <c r="Y65" s="35"/>
      <c r="Z65" s="35"/>
      <c r="AA65" s="35"/>
      <c r="AB65" s="35"/>
      <c r="AC65" s="35"/>
      <c r="AD65" s="35"/>
      <c r="AE65" s="35"/>
      <c r="AF65" s="35"/>
      <c r="AG65" s="35"/>
      <c r="AH65" s="35"/>
      <c r="AI65" s="35"/>
      <c r="AJ65" s="35"/>
      <c r="AK65" s="42"/>
    </row>
    <row r="66" ht="14.6" customHeight="1">
      <c r="A66" t="s" s="47">
        <v>49</v>
      </c>
      <c r="B66" s="35">
        <v>0</v>
      </c>
      <c r="C66" s="35">
        <f>B66</f>
        <v>0</v>
      </c>
      <c r="D66" s="35">
        <f>C66</f>
        <v>0</v>
      </c>
      <c r="E66" s="35">
        <f>D66</f>
        <v>0</v>
      </c>
      <c r="F66" s="44">
        <f>-10000</f>
        <v>-10000</v>
      </c>
      <c r="G66" s="35">
        <v>0</v>
      </c>
      <c r="H66" s="35">
        <f>G66</f>
        <v>0</v>
      </c>
      <c r="I66" s="35">
        <f>H66</f>
        <v>0</v>
      </c>
      <c r="J66" s="35">
        <f>-1000</f>
        <v>-1000</v>
      </c>
      <c r="K66" s="35">
        <f>J66</f>
        <v>-1000</v>
      </c>
      <c r="L66" s="35">
        <f>K66</f>
        <v>-1000</v>
      </c>
      <c r="M66" s="35">
        <f>L66</f>
        <v>-1000</v>
      </c>
      <c r="N66" s="35">
        <f>M66</f>
        <v>-1000</v>
      </c>
      <c r="O66" s="37">
        <f>N66</f>
        <v>-1000</v>
      </c>
      <c r="P66" s="38">
        <f>O66</f>
        <v>-1000</v>
      </c>
      <c r="Q66" s="39">
        <f>P66</f>
        <v>-1000</v>
      </c>
      <c r="R66" s="35">
        <f>Q66</f>
        <v>-1000</v>
      </c>
      <c r="S66" s="35">
        <f>R66</f>
        <v>-1000</v>
      </c>
      <c r="T66" s="35">
        <f>S66</f>
        <v>-1000</v>
      </c>
      <c r="U66" s="40">
        <f>T66</f>
        <v>-1000</v>
      </c>
      <c r="V66" s="35">
        <f>U66</f>
        <v>-1000</v>
      </c>
      <c r="W66" s="35">
        <f>V66</f>
        <v>-1000</v>
      </c>
      <c r="X66" s="35">
        <f>W66</f>
        <v>-1000</v>
      </c>
      <c r="Y66" s="35">
        <f>X66</f>
        <v>-1000</v>
      </c>
      <c r="Z66" s="35">
        <f>Y66</f>
        <v>-1000</v>
      </c>
      <c r="AA66" s="35">
        <f>Z66</f>
        <v>-1000</v>
      </c>
      <c r="AB66" s="35">
        <f>AA66</f>
        <v>-1000</v>
      </c>
      <c r="AC66" s="35">
        <f>AB66</f>
        <v>-1000</v>
      </c>
      <c r="AD66" s="35">
        <f>AC66</f>
        <v>-1000</v>
      </c>
      <c r="AE66" s="35">
        <f>AD66</f>
        <v>-1000</v>
      </c>
      <c r="AF66" s="35">
        <f>AE66</f>
        <v>-1000</v>
      </c>
      <c r="AG66" s="35">
        <f>AF66</f>
        <v>-1000</v>
      </c>
      <c r="AH66" s="35">
        <f>AG66</f>
        <v>-1000</v>
      </c>
      <c r="AI66" s="35">
        <f>AH66</f>
        <v>-1000</v>
      </c>
      <c r="AJ66" s="35">
        <f>AI66</f>
        <v>-1000</v>
      </c>
      <c r="AK66" s="42">
        <f>AJ66</f>
        <v>-1000</v>
      </c>
    </row>
    <row r="67" ht="11.65" customHeight="1">
      <c r="A67" s="92"/>
      <c r="B67" s="93"/>
      <c r="C67" s="94"/>
      <c r="D67" s="94"/>
      <c r="E67" s="94"/>
      <c r="F67" s="95"/>
      <c r="G67" s="93"/>
      <c r="H67" s="94"/>
      <c r="I67" s="93"/>
      <c r="J67" s="94"/>
      <c r="K67" s="94"/>
      <c r="L67" s="94"/>
      <c r="M67" s="93"/>
      <c r="N67" s="93"/>
      <c r="O67" s="94"/>
      <c r="P67" s="96"/>
      <c r="Q67" s="94"/>
      <c r="R67" s="94"/>
      <c r="S67" s="94"/>
      <c r="T67" s="94"/>
      <c r="U67" s="97"/>
      <c r="V67" s="94"/>
      <c r="W67" s="94"/>
      <c r="X67" s="94"/>
      <c r="Y67" s="94"/>
      <c r="Z67" s="93"/>
      <c r="AA67" s="93"/>
      <c r="AB67" s="93"/>
      <c r="AC67" s="93"/>
      <c r="AD67" s="93"/>
      <c r="AE67" s="93"/>
      <c r="AF67" s="93"/>
      <c r="AG67" s="93"/>
      <c r="AH67" s="93"/>
      <c r="AI67" s="93"/>
      <c r="AJ67" s="93"/>
      <c r="AK67" s="98"/>
    </row>
    <row r="68" ht="11.65" customHeight="1">
      <c r="A68" s="99"/>
      <c r="B68" s="93"/>
      <c r="C68" s="94"/>
      <c r="D68" s="94"/>
      <c r="E68" s="94"/>
      <c r="F68" s="95"/>
      <c r="G68" s="93"/>
      <c r="H68" s="94"/>
      <c r="I68" s="93"/>
      <c r="J68" s="94"/>
      <c r="K68" s="94"/>
      <c r="L68" s="94"/>
      <c r="M68" s="93"/>
      <c r="N68" s="93"/>
      <c r="O68" s="94"/>
      <c r="P68" s="96"/>
      <c r="Q68" s="94"/>
      <c r="R68" s="94"/>
      <c r="S68" s="94"/>
      <c r="T68" s="94"/>
      <c r="U68" s="97"/>
      <c r="V68" s="94"/>
      <c r="W68" s="94"/>
      <c r="X68" s="94"/>
      <c r="Y68" s="94"/>
      <c r="Z68" s="93"/>
      <c r="AA68" s="93"/>
      <c r="AB68" s="93"/>
      <c r="AC68" s="93"/>
      <c r="AD68" s="93"/>
      <c r="AE68" s="93"/>
      <c r="AF68" s="93"/>
      <c r="AG68" s="93"/>
      <c r="AH68" s="93"/>
      <c r="AI68" s="93"/>
      <c r="AJ68" s="93"/>
      <c r="AK68" s="98"/>
    </row>
    <row r="69" ht="14.6" customHeight="1">
      <c r="A69" s="45"/>
      <c r="B69" s="35"/>
      <c r="C69" s="35"/>
      <c r="D69" s="35"/>
      <c r="E69" s="35"/>
      <c r="F69" s="44"/>
      <c r="G69" s="35"/>
      <c r="H69" s="35"/>
      <c r="I69" s="35"/>
      <c r="J69" s="35"/>
      <c r="K69" s="35"/>
      <c r="L69" s="35"/>
      <c r="M69" s="35"/>
      <c r="N69" s="35"/>
      <c r="O69" s="37"/>
      <c r="P69" s="38"/>
      <c r="Q69" s="39"/>
      <c r="R69" s="35"/>
      <c r="S69" s="35"/>
      <c r="T69" s="35"/>
      <c r="U69" s="40"/>
      <c r="V69" s="35"/>
      <c r="W69" s="35"/>
      <c r="X69" s="35"/>
      <c r="Y69" s="35"/>
      <c r="Z69" s="35"/>
      <c r="AA69" s="35"/>
      <c r="AB69" s="35"/>
      <c r="AC69" s="35"/>
      <c r="AD69" s="35"/>
      <c r="AE69" s="35"/>
      <c r="AF69" s="35"/>
      <c r="AG69" s="35"/>
      <c r="AH69" s="35"/>
      <c r="AI69" s="35"/>
      <c r="AJ69" s="35"/>
      <c r="AK69" s="42"/>
    </row>
    <row r="70" ht="14.6" customHeight="1">
      <c r="A70" t="s" s="49">
        <v>14</v>
      </c>
      <c r="B70" s="50">
        <f>SUM(B63:B67)</f>
        <v>0</v>
      </c>
      <c r="C70" s="50">
        <f>SUM(C63:C67)</f>
        <v>0</v>
      </c>
      <c r="D70" s="50">
        <f>SUM(D63:D67)</f>
        <v>0</v>
      </c>
      <c r="E70" s="50">
        <f>SUM(E63:E67)</f>
        <v>0</v>
      </c>
      <c r="F70" s="51">
        <f>SUM(F63:F67)</f>
        <v>-30000</v>
      </c>
      <c r="G70" s="50">
        <f>SUM(G63:G67)</f>
        <v>0</v>
      </c>
      <c r="H70" s="50">
        <f>SUM(H63:H67)</f>
        <v>0</v>
      </c>
      <c r="I70" s="50">
        <f>SUM(I63:I67)</f>
        <v>0</v>
      </c>
      <c r="J70" s="50">
        <f>SUM(J63:J67)</f>
        <v>-26640</v>
      </c>
      <c r="K70" s="50">
        <f>SUM(K63:K67)</f>
        <v>-10280</v>
      </c>
      <c r="L70" s="50">
        <f>SUM(L63:L67)</f>
        <v>-10280</v>
      </c>
      <c r="M70" s="50">
        <f>SUM(M63:M67)</f>
        <v>-10280</v>
      </c>
      <c r="N70" s="50">
        <f>SUM(N63:N67)</f>
        <v>-10280</v>
      </c>
      <c r="O70" s="52">
        <f>SUM(O63:O67)</f>
        <v>-10280</v>
      </c>
      <c r="P70" s="53">
        <f>SUM(P63:P67)</f>
        <v>-10280</v>
      </c>
      <c r="Q70" s="54">
        <f>SUM(Q63:Q67)</f>
        <v>-10280</v>
      </c>
      <c r="R70" s="50">
        <f>SUM(R63:R67)</f>
        <v>-10280</v>
      </c>
      <c r="S70" s="50">
        <f>SUM(S63:S67)</f>
        <v>-10280</v>
      </c>
      <c r="T70" s="50">
        <f>SUM(T63:T67)</f>
        <v>-10280</v>
      </c>
      <c r="U70" s="55">
        <f>SUM(U63:U67)</f>
        <v>-10280</v>
      </c>
      <c r="V70" s="50">
        <f>SUM(V63:V67)</f>
        <v>-10280</v>
      </c>
      <c r="W70" s="50">
        <f>SUM(W63:W67)</f>
        <v>-10280</v>
      </c>
      <c r="X70" s="50">
        <f>SUM(X63:X67)</f>
        <v>-10280</v>
      </c>
      <c r="Y70" s="50">
        <f>SUM(Y63:Y67)</f>
        <v>-10280</v>
      </c>
      <c r="Z70" s="50">
        <f>SUM(Z63:Z67)</f>
        <v>-10280</v>
      </c>
      <c r="AA70" s="50">
        <f>SUM(AA63:AA67)</f>
        <v>-10280</v>
      </c>
      <c r="AB70" s="50">
        <f>SUM(AB63:AB67)</f>
        <v>-10280</v>
      </c>
      <c r="AC70" s="50">
        <f>SUM(AC63:AC67)</f>
        <v>-10280</v>
      </c>
      <c r="AD70" s="50">
        <f>SUM(AD63:AD67)</f>
        <v>-10280</v>
      </c>
      <c r="AE70" s="50">
        <f>SUM(AE63:AE67)</f>
        <v>-10280</v>
      </c>
      <c r="AF70" s="50">
        <f>SUM(AF63:AF67)</f>
        <v>-10280</v>
      </c>
      <c r="AG70" s="50">
        <f>SUM(AG63:AG67)</f>
        <v>-10280</v>
      </c>
      <c r="AH70" s="50">
        <f>SUM(AH63:AH67)</f>
        <v>-10280</v>
      </c>
      <c r="AI70" s="50">
        <f>SUM(AI63:AI67)</f>
        <v>-10280</v>
      </c>
      <c r="AJ70" s="50">
        <f>SUM(AJ63:AJ67)</f>
        <v>-10280</v>
      </c>
      <c r="AK70" s="56">
        <f>SUM(AK63:AK67)</f>
        <v>-10280</v>
      </c>
    </row>
    <row r="71" ht="14.6" customHeight="1">
      <c r="A71" s="45"/>
      <c r="B71" s="35"/>
      <c r="C71" s="35"/>
      <c r="D71" s="35"/>
      <c r="E71" s="35"/>
      <c r="F71" s="44"/>
      <c r="G71" s="35"/>
      <c r="H71" s="35"/>
      <c r="I71" s="35"/>
      <c r="J71" s="35"/>
      <c r="K71" s="35"/>
      <c r="L71" s="35"/>
      <c r="M71" s="35"/>
      <c r="N71" s="35"/>
      <c r="O71" s="37"/>
      <c r="P71" s="38"/>
      <c r="Q71" s="39"/>
      <c r="R71" s="35"/>
      <c r="S71" s="35"/>
      <c r="T71" s="35"/>
      <c r="U71" s="40"/>
      <c r="V71" s="35"/>
      <c r="W71" s="35"/>
      <c r="X71" s="35"/>
      <c r="Y71" s="35"/>
      <c r="Z71" s="35"/>
      <c r="AA71" s="35"/>
      <c r="AB71" s="35"/>
      <c r="AC71" s="35"/>
      <c r="AD71" s="35"/>
      <c r="AE71" s="35"/>
      <c r="AF71" s="35"/>
      <c r="AG71" s="35"/>
      <c r="AH71" s="35"/>
      <c r="AI71" s="35"/>
      <c r="AJ71" s="35"/>
      <c r="AK71" s="42"/>
    </row>
    <row r="72" ht="14.6" customHeight="1">
      <c r="A72" s="45"/>
      <c r="B72" s="35"/>
      <c r="C72" s="35"/>
      <c r="D72" s="35"/>
      <c r="E72" s="35"/>
      <c r="F72" s="44"/>
      <c r="G72" s="35"/>
      <c r="H72" s="35"/>
      <c r="I72" s="35"/>
      <c r="J72" s="35"/>
      <c r="K72" s="35"/>
      <c r="L72" s="35"/>
      <c r="M72" s="35"/>
      <c r="N72" s="35"/>
      <c r="O72" s="37"/>
      <c r="P72" s="38"/>
      <c r="Q72" s="39"/>
      <c r="R72" s="35"/>
      <c r="S72" s="35"/>
      <c r="T72" s="35"/>
      <c r="U72" s="40"/>
      <c r="V72" s="35"/>
      <c r="W72" s="35"/>
      <c r="X72" s="35"/>
      <c r="Y72" s="35"/>
      <c r="Z72" s="35"/>
      <c r="AA72" s="35"/>
      <c r="AB72" s="35"/>
      <c r="AC72" s="35"/>
      <c r="AD72" s="35"/>
      <c r="AE72" s="35"/>
      <c r="AF72" s="35"/>
      <c r="AG72" s="35"/>
      <c r="AH72" s="35"/>
      <c r="AI72" s="35"/>
      <c r="AJ72" s="35"/>
      <c r="AK72" s="42"/>
    </row>
    <row r="73" ht="14.6" customHeight="1">
      <c r="A73" t="s" s="43">
        <v>50</v>
      </c>
      <c r="B73" s="35"/>
      <c r="C73" s="35"/>
      <c r="D73" s="35"/>
      <c r="E73" s="35"/>
      <c r="F73" s="44"/>
      <c r="G73" s="35"/>
      <c r="H73" s="35"/>
      <c r="I73" s="35"/>
      <c r="J73" s="35"/>
      <c r="K73" s="35"/>
      <c r="L73" s="35"/>
      <c r="M73" s="35"/>
      <c r="N73" s="35"/>
      <c r="O73" s="37"/>
      <c r="P73" s="38"/>
      <c r="Q73" s="39"/>
      <c r="R73" s="35"/>
      <c r="S73" s="35"/>
      <c r="T73" s="35"/>
      <c r="U73" s="40"/>
      <c r="V73" s="35"/>
      <c r="W73" s="35"/>
      <c r="X73" s="35"/>
      <c r="Y73" s="35"/>
      <c r="Z73" s="35"/>
      <c r="AA73" s="35"/>
      <c r="AB73" s="35"/>
      <c r="AC73" s="35"/>
      <c r="AD73" s="35"/>
      <c r="AE73" s="35"/>
      <c r="AF73" s="35"/>
      <c r="AG73" s="35"/>
      <c r="AH73" s="35"/>
      <c r="AI73" s="35"/>
      <c r="AJ73" s="35"/>
      <c r="AK73" s="42"/>
    </row>
    <row r="74" ht="14.6" customHeight="1">
      <c r="A74" t="s" s="100">
        <v>51</v>
      </c>
      <c r="B74" s="50">
        <v>-1000</v>
      </c>
      <c r="C74" s="50">
        <v>-1000</v>
      </c>
      <c r="D74" s="50">
        <f>C74</f>
        <v>-1000</v>
      </c>
      <c r="E74" s="50">
        <f>D74</f>
        <v>-1000</v>
      </c>
      <c r="F74" s="51">
        <f>-60000</f>
        <v>-60000</v>
      </c>
      <c r="G74" s="50">
        <f>F74</f>
        <v>-60000</v>
      </c>
      <c r="H74" s="50">
        <f>G74</f>
        <v>-60000</v>
      </c>
      <c r="I74" s="50">
        <f>H74</f>
        <v>-60000</v>
      </c>
      <c r="J74" s="50">
        <f>I74</f>
        <v>-60000</v>
      </c>
      <c r="K74" s="50">
        <f>J74</f>
        <v>-60000</v>
      </c>
      <c r="L74" s="50">
        <f>K74</f>
        <v>-60000</v>
      </c>
      <c r="M74" s="50">
        <f>L74</f>
        <v>-60000</v>
      </c>
      <c r="N74" s="50">
        <f>M74</f>
        <v>-60000</v>
      </c>
      <c r="O74" s="52">
        <f>N74</f>
        <v>-60000</v>
      </c>
      <c r="P74" s="53">
        <f>O74</f>
        <v>-60000</v>
      </c>
      <c r="Q74" s="54">
        <f>P74</f>
        <v>-60000</v>
      </c>
      <c r="R74" s="50">
        <f>Q74</f>
        <v>-60000</v>
      </c>
      <c r="S74" s="50">
        <f>R74</f>
        <v>-60000</v>
      </c>
      <c r="T74" s="50">
        <f>S74</f>
        <v>-60000</v>
      </c>
      <c r="U74" s="55">
        <f>-200000</f>
        <v>-200000</v>
      </c>
      <c r="V74" s="50">
        <f>U74*1.1</f>
        <v>-220000</v>
      </c>
      <c r="W74" s="50">
        <f>V74*1.1</f>
        <v>-242000.0000000001</v>
      </c>
      <c r="X74" s="50">
        <f>W74*1.1</f>
        <v>-266200.0000000001</v>
      </c>
      <c r="Y74" s="50">
        <f>X74*1.1</f>
        <v>-292820.0000000001</v>
      </c>
      <c r="Z74" s="50">
        <f>Y74*1.1</f>
        <v>-322102.0000000002</v>
      </c>
      <c r="AA74" s="50">
        <f>Z74*1.1</f>
        <v>-354312.2000000002</v>
      </c>
      <c r="AB74" s="50">
        <f>AA74*1.1</f>
        <v>-389743.4200000003</v>
      </c>
      <c r="AC74" s="50">
        <f>AB74*1.1</f>
        <v>-428717.7620000003</v>
      </c>
      <c r="AD74" s="50">
        <f>AC74*1.1</f>
        <v>-471589.5382000004</v>
      </c>
      <c r="AE74" s="50">
        <f>AD74*1.1</f>
        <v>-518748.4920200005</v>
      </c>
      <c r="AF74" s="50">
        <f>AE74*1.1</f>
        <v>-570623.3412220007</v>
      </c>
      <c r="AG74" s="50">
        <f>AF74*1.1</f>
        <v>-627685.6753442008</v>
      </c>
      <c r="AH74" s="50">
        <f>AG74*1.1</f>
        <v>-690454.242878621</v>
      </c>
      <c r="AI74" s="50">
        <f>AH74*1.1</f>
        <v>-759499.6671664831</v>
      </c>
      <c r="AJ74" s="50">
        <f>AI74*1.1</f>
        <v>-835449.6338831316</v>
      </c>
      <c r="AK74" s="56">
        <f>AJ74*1.1</f>
        <v>-918994.5972714447</v>
      </c>
    </row>
    <row r="75" ht="14.6" customHeight="1">
      <c r="A75" s="45"/>
      <c r="B75" s="35"/>
      <c r="C75" s="35"/>
      <c r="D75" s="35"/>
      <c r="E75" s="35"/>
      <c r="F75" s="44"/>
      <c r="G75" s="35"/>
      <c r="H75" s="35"/>
      <c r="I75" s="35"/>
      <c r="J75" s="35"/>
      <c r="K75" s="35"/>
      <c r="L75" s="35"/>
      <c r="M75" s="35"/>
      <c r="N75" s="35"/>
      <c r="O75" s="37"/>
      <c r="P75" s="38"/>
      <c r="Q75" s="39"/>
      <c r="R75" s="35"/>
      <c r="S75" s="35"/>
      <c r="T75" s="35"/>
      <c r="U75" s="40"/>
      <c r="V75" s="35"/>
      <c r="W75" s="35"/>
      <c r="X75" s="35"/>
      <c r="Y75" s="35"/>
      <c r="Z75" s="35"/>
      <c r="AA75" s="35"/>
      <c r="AB75" s="35"/>
      <c r="AC75" s="35"/>
      <c r="AD75" s="35"/>
      <c r="AE75" s="35"/>
      <c r="AF75" s="35"/>
      <c r="AG75" s="35"/>
      <c r="AH75" s="35"/>
      <c r="AI75" s="35"/>
      <c r="AJ75" s="35"/>
      <c r="AK75" s="42"/>
    </row>
    <row r="76" ht="14.6" customHeight="1">
      <c r="A76" s="45"/>
      <c r="B76" s="35"/>
      <c r="C76" s="35"/>
      <c r="D76" s="35"/>
      <c r="E76" s="35"/>
      <c r="F76" s="44"/>
      <c r="G76" s="35"/>
      <c r="H76" s="35"/>
      <c r="I76" s="35"/>
      <c r="J76" s="35"/>
      <c r="K76" s="35"/>
      <c r="L76" s="35"/>
      <c r="M76" s="35"/>
      <c r="N76" s="35"/>
      <c r="O76" s="37"/>
      <c r="P76" s="38"/>
      <c r="Q76" s="39"/>
      <c r="R76" s="35"/>
      <c r="S76" s="35"/>
      <c r="T76" s="35"/>
      <c r="U76" s="40"/>
      <c r="V76" s="35"/>
      <c r="W76" s="35"/>
      <c r="X76" s="35"/>
      <c r="Y76" s="35"/>
      <c r="Z76" s="35"/>
      <c r="AA76" s="35"/>
      <c r="AB76" s="35"/>
      <c r="AC76" s="35"/>
      <c r="AD76" s="35"/>
      <c r="AE76" s="35"/>
      <c r="AF76" s="35"/>
      <c r="AG76" s="35"/>
      <c r="AH76" s="35"/>
      <c r="AI76" s="35"/>
      <c r="AJ76" s="35"/>
      <c r="AK76" s="42"/>
    </row>
    <row r="77" ht="14.6" customHeight="1">
      <c r="A77" t="s" s="101">
        <v>52</v>
      </c>
      <c r="B77" s="102">
        <f>B10+B50+B60+B70+B74</f>
        <v>-23250</v>
      </c>
      <c r="C77" s="102">
        <f>C10+C50+C60+C70+C74</f>
        <v>-23250</v>
      </c>
      <c r="D77" s="102">
        <f>D10+D50+D60+D70+D74</f>
        <v>-22075</v>
      </c>
      <c r="E77" s="102">
        <f>E10+E50+E60+E70+E74</f>
        <v>-21250</v>
      </c>
      <c r="F77" s="103">
        <f>F10+F50+F60+F70+F74+F65+F66</f>
        <v>-143000</v>
      </c>
      <c r="G77" s="102">
        <f>G10+G50+G60+G70+G74</f>
        <v>-148000</v>
      </c>
      <c r="H77" s="102">
        <f>H10+H50+H60+H70+H74</f>
        <v>-148000</v>
      </c>
      <c r="I77" s="102">
        <f>I10+I50+I60+I70+I74</f>
        <v>-148000</v>
      </c>
      <c r="J77" s="102">
        <f>J10+J50+J60+J70+J74</f>
        <v>-174640</v>
      </c>
      <c r="K77" s="102">
        <f>K10+K50+K60+K70+K74</f>
        <v>-162780</v>
      </c>
      <c r="L77" s="102">
        <f>L10+L50+L60+L70+L74</f>
        <v>-162780</v>
      </c>
      <c r="M77" s="102">
        <f>M10+M50+M60+M70+M74</f>
        <v>-162780</v>
      </c>
      <c r="N77" s="102">
        <f>N10+N50+N60+N70+N74</f>
        <v>-162780</v>
      </c>
      <c r="O77" s="104">
        <f>O10+O50+O60+O70+O74</f>
        <v>-162780</v>
      </c>
      <c r="P77" s="105">
        <f>P10+P50+P60+P70+P74</f>
        <v>-162780</v>
      </c>
      <c r="Q77" s="106">
        <f>Q10+Q50+Q60+Q70+Q74</f>
        <v>-162780</v>
      </c>
      <c r="R77" s="102">
        <f>R10+R50+R60+R70+R74</f>
        <v>-162780</v>
      </c>
      <c r="S77" s="102">
        <f>S10+S50+S60+S70+S74</f>
        <v>-162780</v>
      </c>
      <c r="T77" s="102">
        <f>T10+T50+T60+T70+T74</f>
        <v>-162780</v>
      </c>
      <c r="U77" s="107">
        <f>U10+U50+U60+U70+U74</f>
        <v>-431280</v>
      </c>
      <c r="V77" s="102">
        <f>V10+V50+V60+V70+V74</f>
        <v>-451280</v>
      </c>
      <c r="W77" s="102">
        <f>W10+W50+W60+W70+W74</f>
        <v>-473280.0000000001</v>
      </c>
      <c r="X77" s="102">
        <f>X10+X50+X60+X70+X74</f>
        <v>-497480.0000000001</v>
      </c>
      <c r="Y77" s="102">
        <f>Y10+Y50+Y60+Y70+Y74</f>
        <v>-524100.0000000001</v>
      </c>
      <c r="Z77" s="102">
        <f>Z10+Z50+Z60+Z70+Z74</f>
        <v>-553382.0000000002</v>
      </c>
      <c r="AA77" s="102">
        <f>AA10+AA50+AA60+AA70+AA74</f>
        <v>-585592.2000000002</v>
      </c>
      <c r="AB77" s="102">
        <f>AB10+AB50+AB60+AB70+AB74</f>
        <v>-621023.4200000003</v>
      </c>
      <c r="AC77" s="102">
        <f>AC10+AC50+AC60+AC70+AC74</f>
        <v>-659997.7620000003</v>
      </c>
      <c r="AD77" s="102">
        <f>AD10+AD50+AD60+AD70+AD74</f>
        <v>-702869.5382000004</v>
      </c>
      <c r="AE77" s="102">
        <f>AE10+AE50+AE60+AE70+AE74</f>
        <v>-750028.4920200005</v>
      </c>
      <c r="AF77" s="102">
        <f>AF10+AF50+AF60+AF70+AF74</f>
        <v>-801903.3412220007</v>
      </c>
      <c r="AG77" s="102">
        <f>AG10+AG50+AG60+AG70+AG74</f>
        <v>-858965.6753442008</v>
      </c>
      <c r="AH77" s="102">
        <f>AH10+AH50+AH60+AH70+AH74</f>
        <v>-921734.242878621</v>
      </c>
      <c r="AI77" s="102">
        <f>AI10+AI50+AI60+AI70+AI74</f>
        <v>-990779.6671664831</v>
      </c>
      <c r="AJ77" s="102">
        <f>AJ10+AJ50+AJ60+AJ70+AJ74</f>
        <v>-1066729.633883132</v>
      </c>
      <c r="AK77" s="108">
        <f>AK10+AK50+AK60+AK70+AK74</f>
        <v>-1150274.597271445</v>
      </c>
    </row>
    <row r="78" ht="14.6" customHeight="1">
      <c r="A78" s="45"/>
      <c r="B78" s="85"/>
      <c r="C78" s="85"/>
      <c r="D78" s="85"/>
      <c r="E78" s="85"/>
      <c r="F78" s="86"/>
      <c r="G78" s="85"/>
      <c r="H78" s="85"/>
      <c r="I78" s="85"/>
      <c r="J78" s="85"/>
      <c r="K78" s="85"/>
      <c r="L78" s="85"/>
      <c r="M78" s="85"/>
      <c r="N78" s="85"/>
      <c r="O78" s="87"/>
      <c r="P78" s="88"/>
      <c r="Q78" s="89"/>
      <c r="R78" s="85"/>
      <c r="S78" s="85"/>
      <c r="T78" s="85"/>
      <c r="U78" s="90"/>
      <c r="V78" s="85"/>
      <c r="W78" s="85"/>
      <c r="X78" s="85"/>
      <c r="Y78" s="85"/>
      <c r="Z78" s="85"/>
      <c r="AA78" s="85"/>
      <c r="AB78" s="85"/>
      <c r="AC78" s="85"/>
      <c r="AD78" s="85"/>
      <c r="AE78" s="85"/>
      <c r="AF78" s="85"/>
      <c r="AG78" s="85"/>
      <c r="AH78" s="85"/>
      <c r="AI78" s="85"/>
      <c r="AJ78" s="85"/>
      <c r="AK78" s="91"/>
    </row>
    <row r="79" ht="14.6" customHeight="1">
      <c r="A79" t="s" s="109">
        <v>53</v>
      </c>
      <c r="B79" s="85"/>
      <c r="C79" s="110"/>
      <c r="D79" s="85"/>
      <c r="E79" s="85"/>
      <c r="F79" s="86"/>
      <c r="G79" s="85"/>
      <c r="H79" s="85"/>
      <c r="I79" s="85"/>
      <c r="J79" s="85"/>
      <c r="K79" s="85"/>
      <c r="L79" s="85"/>
      <c r="M79" s="85"/>
      <c r="N79" s="85"/>
      <c r="O79" s="87"/>
      <c r="P79" s="88"/>
      <c r="Q79" s="89"/>
      <c r="R79" s="85"/>
      <c r="S79" s="85"/>
      <c r="T79" s="85"/>
      <c r="U79" s="90"/>
      <c r="V79" s="85"/>
      <c r="W79" s="85"/>
      <c r="X79" s="85"/>
      <c r="Y79" s="85"/>
      <c r="Z79" s="85"/>
      <c r="AA79" s="85"/>
      <c r="AB79" s="85"/>
      <c r="AC79" s="85"/>
      <c r="AD79" s="85"/>
      <c r="AE79" s="85"/>
      <c r="AF79" s="85"/>
      <c r="AG79" s="85"/>
      <c r="AH79" s="85"/>
      <c r="AI79" s="85"/>
      <c r="AJ79" s="85"/>
      <c r="AK79" s="91"/>
    </row>
    <row r="80" ht="14.6" customHeight="1">
      <c r="A80" t="s" s="67">
        <v>54</v>
      </c>
      <c r="B80" s="78">
        <v>20</v>
      </c>
      <c r="C80" s="78">
        <f>(C74*$B$107*-1)+($B$111*B80)</f>
        <v>520</v>
      </c>
      <c r="D80" s="78">
        <f>(D74*$B$107*-1)+($B$111*C80)</f>
        <v>1020</v>
      </c>
      <c r="E80" s="78">
        <f>(E74*$B$107*-1)+($B$111*D80)</f>
        <v>1520</v>
      </c>
      <c r="F80" s="79">
        <f>(F74*$B$107*-1)+($B$111*E80)</f>
        <v>31520</v>
      </c>
      <c r="G80" s="78">
        <f>(G74*$B$107*-1)+($B$111*F80)</f>
        <v>61520</v>
      </c>
      <c r="H80" s="78">
        <f>(H74*$B$107*-1)+($B$111*G80)</f>
        <v>91520</v>
      </c>
      <c r="I80" s="78">
        <f>(I74*$B$107*-1)+($B$111*H80)</f>
        <v>121520</v>
      </c>
      <c r="J80" s="78">
        <f>(J74*$B$107*-1)+($B$111*I80)</f>
        <v>151520</v>
      </c>
      <c r="K80" s="78">
        <f>(K74*$B$107*-1)+($B$111*J80)</f>
        <v>181520</v>
      </c>
      <c r="L80" s="78">
        <f>(L74*$B$107*-1)+($B$111*K80)</f>
        <v>211520</v>
      </c>
      <c r="M80" s="78">
        <f>(M74*$B$107*-1)+($B$111*L80)</f>
        <v>241520</v>
      </c>
      <c r="N80" s="78">
        <f>(N74*$B$107*-1)+($B$111*M80)</f>
        <v>271520</v>
      </c>
      <c r="O80" s="80">
        <f>(O74*$B$107*-1)+($B$111*N80)</f>
        <v>301520</v>
      </c>
      <c r="P80" s="81">
        <f>(P74*$B$107*-1)+($B$111*O80)</f>
        <v>331520</v>
      </c>
      <c r="Q80" s="82">
        <f>(Q74*$B$107*-1)+($B$111*P80)</f>
        <v>361520</v>
      </c>
      <c r="R80" s="78">
        <f>(R74*$B$107*-1)+($B$111*Q80)</f>
        <v>391520</v>
      </c>
      <c r="S80" s="78">
        <f>(S74*$B$107*-1)+($B$111*R80)</f>
        <v>421520</v>
      </c>
      <c r="T80" s="78">
        <f>(T74*$B$107*-1)+($B$111*S80)</f>
        <v>451520</v>
      </c>
      <c r="U80" s="83">
        <f>(U74*$B$107*-1)+($B$111*T80)</f>
        <v>551520</v>
      </c>
      <c r="V80" s="78">
        <f>(V74*$B$107*-1)+($B$111*U80)</f>
        <v>661520</v>
      </c>
      <c r="W80" s="78">
        <f>(W74*$B$107*-1)+($B$111*V80)</f>
        <v>782520</v>
      </c>
      <c r="X80" s="78">
        <f>(X74*$B$107*-1)+($B$111*W80)</f>
        <v>915620</v>
      </c>
      <c r="Y80" s="78">
        <f>(Y74*$B$107*-1)+($B$111*X80)</f>
        <v>1062030</v>
      </c>
      <c r="Z80" s="78">
        <f>(Z74*$B$107*-1)+($B$111*Y80)</f>
        <v>1223081</v>
      </c>
      <c r="AA80" s="78">
        <f>(AA74*$B$107*-1)+($B$111*Z80)</f>
        <v>1400237.1</v>
      </c>
      <c r="AB80" s="78">
        <f>(AB74*$B$107*-1)+($B$111*AA80)</f>
        <v>1595108.81</v>
      </c>
      <c r="AC80" s="78">
        <f>(AC74*$B$107*-1)+($B$111*AB80)</f>
        <v>1809467.691000001</v>
      </c>
      <c r="AD80" s="78">
        <f>(AD74*$B$107*-1)+($B$111*AC80)</f>
        <v>2045262.460100001</v>
      </c>
      <c r="AE80" s="78">
        <f>(AE74*$B$107*-1)+($B$111*AD80)</f>
        <v>2304636.706110001</v>
      </c>
      <c r="AF80" s="78">
        <f>(AF74*$B$107*-1)+($B$111*AE80)</f>
        <v>2589948.376721001</v>
      </c>
      <c r="AG80" s="78">
        <f>(AG74*$B$107*-1)+($B$111*AF80)</f>
        <v>2903791.214393102</v>
      </c>
      <c r="AH80" s="78">
        <f>(AH74*$B$107*-1)+($B$111*AG80)</f>
        <v>3249018.335832412</v>
      </c>
      <c r="AI80" s="78">
        <f>(AI74*$B$107*-1)+($B$111*AH80)</f>
        <v>3628768.169415654</v>
      </c>
      <c r="AJ80" s="78">
        <f>(AJ74*$B$107*-1)+($B$111*AI80)</f>
        <v>4046492.98635722</v>
      </c>
      <c r="AK80" s="84">
        <f>(AK74*$B$107*-1)+($B$111*AJ80)</f>
        <v>4505990.284992942</v>
      </c>
    </row>
    <row r="81" ht="14.6" customHeight="1">
      <c r="A81" t="s" s="67">
        <v>55</v>
      </c>
      <c r="B81" s="78">
        <f>B80*$B$108</f>
        <v>1</v>
      </c>
      <c r="C81" s="78">
        <f>C80*$B$108</f>
        <v>26</v>
      </c>
      <c r="D81" s="78">
        <f>D80*$B$108</f>
        <v>51</v>
      </c>
      <c r="E81" s="78">
        <f>E80*$B$108</f>
        <v>76</v>
      </c>
      <c r="F81" s="79">
        <f>F80*$B$108</f>
        <v>1576</v>
      </c>
      <c r="G81" s="78">
        <f>G80*$B$108</f>
        <v>3076</v>
      </c>
      <c r="H81" s="78">
        <f>H80*$B$108</f>
        <v>4576</v>
      </c>
      <c r="I81" s="78">
        <f>I80*$B$108</f>
        <v>6076</v>
      </c>
      <c r="J81" s="78">
        <f>J80*$B$108</f>
        <v>7576</v>
      </c>
      <c r="K81" s="78">
        <f>K80*$B$108</f>
        <v>9076</v>
      </c>
      <c r="L81" s="78">
        <f>L80*$B$108</f>
        <v>10576</v>
      </c>
      <c r="M81" s="78">
        <f>M80*$B$108</f>
        <v>12076</v>
      </c>
      <c r="N81" s="78">
        <f>N80*$B$108</f>
        <v>13576</v>
      </c>
      <c r="O81" s="80">
        <f>O80*$B$108</f>
        <v>15076</v>
      </c>
      <c r="P81" s="81">
        <f>P80*$B$108</f>
        <v>16576</v>
      </c>
      <c r="Q81" s="82">
        <f>Q80*$B$108</f>
        <v>18076</v>
      </c>
      <c r="R81" s="78">
        <f>R80*$B$108</f>
        <v>19576</v>
      </c>
      <c r="S81" s="78">
        <f>S80*$B$108</f>
        <v>21076</v>
      </c>
      <c r="T81" s="78">
        <f>T80*$B$108</f>
        <v>22576</v>
      </c>
      <c r="U81" s="83">
        <f>U80*$B$108</f>
        <v>27576</v>
      </c>
      <c r="V81" s="78">
        <f>V80*$B$108</f>
        <v>33076</v>
      </c>
      <c r="W81" s="78">
        <f>W80*$B$108</f>
        <v>39126</v>
      </c>
      <c r="X81" s="78">
        <f>X80*$B$108</f>
        <v>45781</v>
      </c>
      <c r="Y81" s="78">
        <f>Y80*$B$108</f>
        <v>53101.5</v>
      </c>
      <c r="Z81" s="78">
        <f>Z80*$B$108</f>
        <v>61154.05</v>
      </c>
      <c r="AA81" s="78">
        <f>AA80*$B$108</f>
        <v>70011.855000000010</v>
      </c>
      <c r="AB81" s="78">
        <f>AB80*$B$108</f>
        <v>79755.440500000026</v>
      </c>
      <c r="AC81" s="78">
        <f>AC80*$B$108</f>
        <v>90473.384550000032</v>
      </c>
      <c r="AD81" s="78">
        <f>AD80*$B$108</f>
        <v>102263.123005</v>
      </c>
      <c r="AE81" s="78">
        <f>AE80*$B$108</f>
        <v>115231.8353055001</v>
      </c>
      <c r="AF81" s="78">
        <f>AF80*$B$108</f>
        <v>129497.4188360501</v>
      </c>
      <c r="AG81" s="78">
        <f>AG80*$B$108</f>
        <v>145189.5607196551</v>
      </c>
      <c r="AH81" s="78">
        <f>AH80*$B$108</f>
        <v>162450.9167916206</v>
      </c>
      <c r="AI81" s="78">
        <f>AI80*$B$108</f>
        <v>181438.4084707827</v>
      </c>
      <c r="AJ81" s="78">
        <f>AJ80*$B$108</f>
        <v>202324.649317861</v>
      </c>
      <c r="AK81" s="84">
        <f>AK80*$B$108</f>
        <v>225299.5142496471</v>
      </c>
    </row>
    <row r="82" ht="14.6" customHeight="1">
      <c r="A82" t="s" s="67">
        <v>56</v>
      </c>
      <c r="B82" s="78">
        <f>B81*$B$109</f>
        <v>0.25</v>
      </c>
      <c r="C82" s="78">
        <f>C81*$B$109</f>
        <v>6.5</v>
      </c>
      <c r="D82" s="78">
        <f>D81*$B$109</f>
        <v>12.75</v>
      </c>
      <c r="E82" s="78">
        <f>E81*$B$109</f>
        <v>19</v>
      </c>
      <c r="F82" s="79">
        <f>F81*$B$109</f>
        <v>394</v>
      </c>
      <c r="G82" s="78">
        <f>G81*$B$109</f>
        <v>769</v>
      </c>
      <c r="H82" s="78">
        <f>H81*$B$109</f>
        <v>1144</v>
      </c>
      <c r="I82" s="78">
        <f>I81*$B$109</f>
        <v>1519</v>
      </c>
      <c r="J82" s="78">
        <f>J81*$B$109</f>
        <v>1894</v>
      </c>
      <c r="K82" s="78">
        <f>K81*$B$109</f>
        <v>2269</v>
      </c>
      <c r="L82" s="78">
        <f>L81*$B$109</f>
        <v>2644</v>
      </c>
      <c r="M82" s="78">
        <f>M81*$B$109</f>
        <v>3019</v>
      </c>
      <c r="N82" s="78">
        <f>N81*$B$109</f>
        <v>3394</v>
      </c>
      <c r="O82" s="80">
        <f>O81*$B$109</f>
        <v>3769</v>
      </c>
      <c r="P82" s="81">
        <f>P81*$B$109</f>
        <v>4144</v>
      </c>
      <c r="Q82" s="82">
        <f>Q81*$B$109</f>
        <v>4519</v>
      </c>
      <c r="R82" s="78">
        <f>R81*$B$109</f>
        <v>4894</v>
      </c>
      <c r="S82" s="78">
        <f>S81*$B$109</f>
        <v>5269</v>
      </c>
      <c r="T82" s="78">
        <f>T81*$B$109</f>
        <v>5644</v>
      </c>
      <c r="U82" s="83">
        <f>U81*$B$109</f>
        <v>6894</v>
      </c>
      <c r="V82" s="78">
        <f>V81*$B$109</f>
        <v>8269</v>
      </c>
      <c r="W82" s="78">
        <f>W81*$B$109</f>
        <v>9781.5</v>
      </c>
      <c r="X82" s="78">
        <f>X81*$B$109</f>
        <v>11445.25</v>
      </c>
      <c r="Y82" s="78">
        <f>Y81*$B$109</f>
        <v>13275.375</v>
      </c>
      <c r="Z82" s="78">
        <f>Z81*$B$109</f>
        <v>15288.5125</v>
      </c>
      <c r="AA82" s="78">
        <f>AA81*$B$109</f>
        <v>17502.96375</v>
      </c>
      <c r="AB82" s="78">
        <f>AB81*$B$109</f>
        <v>19938.860125000007</v>
      </c>
      <c r="AC82" s="78">
        <f>AC81*$B$109</f>
        <v>22618.346137500008</v>
      </c>
      <c r="AD82" s="78">
        <f>AD81*$B$109</f>
        <v>25565.780751250011</v>
      </c>
      <c r="AE82" s="78">
        <f>AE81*$B$109</f>
        <v>28807.958826375016</v>
      </c>
      <c r="AF82" s="78">
        <f>AF81*$B$109</f>
        <v>32374.354709012518</v>
      </c>
      <c r="AG82" s="78">
        <f>AG81*$B$109</f>
        <v>36297.390179913775</v>
      </c>
      <c r="AH82" s="78">
        <f>AH81*$B$109</f>
        <v>40612.729197905159</v>
      </c>
      <c r="AI82" s="78">
        <f>AI81*$B$109</f>
        <v>45359.602117695671</v>
      </c>
      <c r="AJ82" s="78">
        <f>AJ81*$B$109</f>
        <v>50581.162329465245</v>
      </c>
      <c r="AK82" s="84">
        <f>AK81*$B$109</f>
        <v>56324.878562411774</v>
      </c>
    </row>
    <row r="83" ht="14.6" customHeight="1">
      <c r="A83" t="s" s="67">
        <v>57</v>
      </c>
      <c r="B83" s="78">
        <f>SUM(B82)</f>
        <v>0.25</v>
      </c>
      <c r="C83" s="78">
        <f>B83+C82</f>
        <v>6.75</v>
      </c>
      <c r="D83" s="78">
        <f>C83+D82</f>
        <v>19.5</v>
      </c>
      <c r="E83" s="78">
        <f>D83+E82</f>
        <v>38.5</v>
      </c>
      <c r="F83" s="79">
        <f>E83+F82</f>
        <v>432.5</v>
      </c>
      <c r="G83" s="78">
        <f>F83+G82</f>
        <v>1201.5</v>
      </c>
      <c r="H83" s="78">
        <f>G83+H82</f>
        <v>2345.5</v>
      </c>
      <c r="I83" s="78">
        <f>H83+I82</f>
        <v>3864.5</v>
      </c>
      <c r="J83" s="78">
        <f>I83+J82</f>
        <v>5758.5</v>
      </c>
      <c r="K83" s="78">
        <f>J83+K82</f>
        <v>8027.5</v>
      </c>
      <c r="L83" s="78">
        <f>K83+L82</f>
        <v>10671.5</v>
      </c>
      <c r="M83" s="78">
        <f>L83+M82</f>
        <v>13690.5</v>
      </c>
      <c r="N83" s="78">
        <f>M83+N82</f>
        <v>17084.5</v>
      </c>
      <c r="O83" s="80">
        <f>N83+O82</f>
        <v>20853.5</v>
      </c>
      <c r="P83" s="81">
        <f>O83+P82</f>
        <v>24997.5</v>
      </c>
      <c r="Q83" s="82">
        <f>P83+Q82</f>
        <v>29516.5</v>
      </c>
      <c r="R83" s="78">
        <f>Q83+R82</f>
        <v>34410.5</v>
      </c>
      <c r="S83" s="78">
        <f>R83+S82</f>
        <v>39679.5</v>
      </c>
      <c r="T83" s="78">
        <f>S83+T82</f>
        <v>45323.5</v>
      </c>
      <c r="U83" s="83">
        <f>T83+U82</f>
        <v>52217.5</v>
      </c>
      <c r="V83" s="78">
        <f>U83+V82</f>
        <v>60486.5</v>
      </c>
      <c r="W83" s="78">
        <f>V83+W82</f>
        <v>70268</v>
      </c>
      <c r="X83" s="78">
        <f>W83+X82</f>
        <v>81713.25</v>
      </c>
      <c r="Y83" s="78">
        <f>X83+Y82</f>
        <v>94988.625</v>
      </c>
      <c r="Z83" s="78">
        <f>Y83+Z82</f>
        <v>110277.1375</v>
      </c>
      <c r="AA83" s="78">
        <f>Z83+AA82</f>
        <v>127780.10125</v>
      </c>
      <c r="AB83" s="78">
        <f>AA83+AB82</f>
        <v>147718.961375</v>
      </c>
      <c r="AC83" s="78">
        <f>AB83+AC82</f>
        <v>170337.3075125</v>
      </c>
      <c r="AD83" s="78">
        <f>AC83+AD82</f>
        <v>195903.08826375</v>
      </c>
      <c r="AE83" s="78">
        <f>AD83+AE82</f>
        <v>224711.0470901251</v>
      </c>
      <c r="AF83" s="78">
        <f>AE83+AF82</f>
        <v>257085.4017991376</v>
      </c>
      <c r="AG83" s="78">
        <f>AF83+AG82</f>
        <v>293382.7919790514</v>
      </c>
      <c r="AH83" s="78">
        <f>AG83+AH82</f>
        <v>333995.5211769565</v>
      </c>
      <c r="AI83" s="78">
        <f>AH83+AI82</f>
        <v>379355.1232946522</v>
      </c>
      <c r="AJ83" s="78">
        <f>AI83+AJ82</f>
        <v>429936.2856241175</v>
      </c>
      <c r="AK83" s="84">
        <f>AJ83+AK82</f>
        <v>486261.1641865292</v>
      </c>
    </row>
    <row r="84" ht="14.6" customHeight="1">
      <c r="A84" s="69"/>
      <c r="B84" s="85"/>
      <c r="C84" s="85"/>
      <c r="D84" s="85"/>
      <c r="E84" s="85"/>
      <c r="F84" s="86"/>
      <c r="G84" s="85"/>
      <c r="H84" s="85"/>
      <c r="I84" s="85"/>
      <c r="J84" s="85"/>
      <c r="K84" s="85"/>
      <c r="L84" s="85"/>
      <c r="M84" s="85"/>
      <c r="N84" s="85"/>
      <c r="O84" s="87"/>
      <c r="P84" s="88"/>
      <c r="Q84" s="89"/>
      <c r="R84" s="85"/>
      <c r="S84" s="85"/>
      <c r="T84" s="85"/>
      <c r="U84" s="90"/>
      <c r="V84" s="85"/>
      <c r="W84" s="85"/>
      <c r="X84" s="85"/>
      <c r="Y84" s="85"/>
      <c r="Z84" s="85"/>
      <c r="AA84" s="85"/>
      <c r="AB84" s="85"/>
      <c r="AC84" s="85"/>
      <c r="AD84" s="85"/>
      <c r="AE84" s="85"/>
      <c r="AF84" s="85"/>
      <c r="AG84" s="85"/>
      <c r="AH84" s="85"/>
      <c r="AI84" s="85"/>
      <c r="AJ84" s="85"/>
      <c r="AK84" s="91"/>
    </row>
    <row r="85" ht="14.6" customHeight="1">
      <c r="A85" s="69"/>
      <c r="B85" s="85"/>
      <c r="C85" s="85"/>
      <c r="D85" s="85"/>
      <c r="E85" s="85"/>
      <c r="F85" s="86"/>
      <c r="G85" s="85"/>
      <c r="H85" s="85"/>
      <c r="I85" s="85"/>
      <c r="J85" s="85"/>
      <c r="K85" s="85"/>
      <c r="L85" s="85"/>
      <c r="M85" s="85"/>
      <c r="N85" s="85"/>
      <c r="O85" s="87"/>
      <c r="P85" s="88"/>
      <c r="Q85" s="89"/>
      <c r="R85" s="85"/>
      <c r="S85" s="85"/>
      <c r="T85" s="85"/>
      <c r="U85" s="90"/>
      <c r="V85" s="85"/>
      <c r="W85" s="85"/>
      <c r="X85" s="85"/>
      <c r="Y85" s="85"/>
      <c r="Z85" s="85"/>
      <c r="AA85" s="85"/>
      <c r="AB85" s="85"/>
      <c r="AC85" s="85"/>
      <c r="AD85" s="85"/>
      <c r="AE85" s="85"/>
      <c r="AF85" s="85"/>
      <c r="AG85" s="85"/>
      <c r="AH85" s="85"/>
      <c r="AI85" s="85"/>
      <c r="AJ85" s="85"/>
      <c r="AK85" s="91"/>
    </row>
    <row r="86" ht="14.6" customHeight="1">
      <c r="A86" s="69"/>
      <c r="B86" s="85"/>
      <c r="C86" s="85"/>
      <c r="D86" s="85"/>
      <c r="E86" s="111"/>
      <c r="F86" s="86"/>
      <c r="G86" s="85"/>
      <c r="H86" s="85"/>
      <c r="I86" s="85"/>
      <c r="J86" s="85"/>
      <c r="K86" s="85"/>
      <c r="L86" s="85"/>
      <c r="M86" s="85"/>
      <c r="N86" s="85"/>
      <c r="O86" s="87"/>
      <c r="P86" s="88"/>
      <c r="Q86" s="89"/>
      <c r="R86" s="85"/>
      <c r="S86" s="85"/>
      <c r="T86" s="85"/>
      <c r="U86" s="90"/>
      <c r="V86" s="85"/>
      <c r="W86" s="85"/>
      <c r="X86" s="85"/>
      <c r="Y86" s="85"/>
      <c r="Z86" s="85"/>
      <c r="AA86" s="85"/>
      <c r="AB86" s="85"/>
      <c r="AC86" s="85"/>
      <c r="AD86" s="85"/>
      <c r="AE86" s="85"/>
      <c r="AF86" s="85"/>
      <c r="AG86" s="85"/>
      <c r="AH86" s="85"/>
      <c r="AI86" s="85"/>
      <c r="AJ86" s="85"/>
      <c r="AK86" s="91"/>
    </row>
    <row r="87" ht="14.6" customHeight="1">
      <c r="A87" t="s" s="109">
        <v>58</v>
      </c>
      <c r="B87" s="112"/>
      <c r="C87" s="85"/>
      <c r="D87" s="85"/>
      <c r="E87" s="85"/>
      <c r="F87" s="86"/>
      <c r="G87" s="85"/>
      <c r="H87" s="85"/>
      <c r="I87" s="85"/>
      <c r="J87" s="85"/>
      <c r="K87" s="85"/>
      <c r="L87" s="85"/>
      <c r="M87" s="85"/>
      <c r="N87" s="85"/>
      <c r="O87" s="87"/>
      <c r="P87" s="88"/>
      <c r="Q87" s="89"/>
      <c r="R87" s="85"/>
      <c r="S87" s="85"/>
      <c r="T87" s="85"/>
      <c r="U87" s="90"/>
      <c r="V87" s="85"/>
      <c r="W87" s="85"/>
      <c r="X87" s="85"/>
      <c r="Y87" s="85"/>
      <c r="Z87" s="85"/>
      <c r="AA87" s="85"/>
      <c r="AB87" s="85"/>
      <c r="AC87" s="85"/>
      <c r="AD87" s="85"/>
      <c r="AE87" s="85"/>
      <c r="AF87" s="85"/>
      <c r="AG87" s="85"/>
      <c r="AH87" s="85"/>
      <c r="AI87" s="85"/>
      <c r="AJ87" s="85"/>
      <c r="AK87" s="91"/>
    </row>
    <row r="88" ht="14.6" customHeight="1">
      <c r="A88" t="s" s="48">
        <v>59</v>
      </c>
      <c r="B88" s="35">
        <f>0</f>
        <v>0</v>
      </c>
      <c r="C88" s="35">
        <f>C83*$B$110</f>
        <v>3375</v>
      </c>
      <c r="D88" s="35">
        <f>D83*$B$110</f>
        <v>9750</v>
      </c>
      <c r="E88" s="35">
        <f>E83*$B$110</f>
        <v>19250</v>
      </c>
      <c r="F88" s="44">
        <f>F83*$B$110</f>
        <v>216250</v>
      </c>
      <c r="G88" s="35">
        <f>G83*$B$110</f>
        <v>600750</v>
      </c>
      <c r="H88" s="35">
        <f>H83*$B$110</f>
        <v>1172750</v>
      </c>
      <c r="I88" s="35">
        <f>I83*$B$110</f>
        <v>1932250</v>
      </c>
      <c r="J88" s="35">
        <f>J83*$B$110</f>
        <v>2879250</v>
      </c>
      <c r="K88" s="35">
        <f>K83*$B$110</f>
        <v>4013750</v>
      </c>
      <c r="L88" s="35">
        <f>L83*$B$110</f>
        <v>5335750</v>
      </c>
      <c r="M88" s="35">
        <f>M83*$B$110</f>
        <v>6845250</v>
      </c>
      <c r="N88" s="35">
        <f>N83*$B$110</f>
        <v>8542250</v>
      </c>
      <c r="O88" s="37">
        <f>O83*$B$110</f>
        <v>10426750</v>
      </c>
      <c r="P88" s="38">
        <f>P83*$B$110</f>
        <v>12498750</v>
      </c>
      <c r="Q88" s="39">
        <f>Q83*$B$110</f>
        <v>14758250</v>
      </c>
      <c r="R88" s="35">
        <f>R83*$B$110</f>
        <v>17205250</v>
      </c>
      <c r="S88" s="35">
        <f>S83*$B$110</f>
        <v>19839750</v>
      </c>
      <c r="T88" s="35">
        <f>T83*$B$110</f>
        <v>22661750</v>
      </c>
      <c r="U88" s="40">
        <f>U83*$B$110</f>
        <v>26108750</v>
      </c>
      <c r="V88" s="35">
        <f>V83*$B$110</f>
        <v>30243250</v>
      </c>
      <c r="W88" s="35">
        <f>W83*$B$110</f>
        <v>35134000</v>
      </c>
      <c r="X88" s="35">
        <f>X83*$B$110</f>
        <v>40856625</v>
      </c>
      <c r="Y88" s="35">
        <f>Y83*$B$110</f>
        <v>47494312.5</v>
      </c>
      <c r="Z88" s="35">
        <f>Z83*$B$110</f>
        <v>55138568.75</v>
      </c>
      <c r="AA88" s="35">
        <f>AA83*$B$110</f>
        <v>63890050.625</v>
      </c>
      <c r="AB88" s="35">
        <f>AB83*$B$110</f>
        <v>73859480.6875</v>
      </c>
      <c r="AC88" s="35">
        <f>AC83*$B$110</f>
        <v>85168653.75625001</v>
      </c>
      <c r="AD88" s="35">
        <f>AD83*$B$110</f>
        <v>97951544.13187502</v>
      </c>
      <c r="AE88" s="35">
        <f>AE83*$B$110</f>
        <v>112355523.5450625</v>
      </c>
      <c r="AF88" s="35">
        <f>AF83*$B$110</f>
        <v>128542700.8995688</v>
      </c>
      <c r="AG88" s="35">
        <f>AG83*$B$110</f>
        <v>146691395.9895257</v>
      </c>
      <c r="AH88" s="35">
        <f>AH83*$B$110</f>
        <v>166997760.5884783</v>
      </c>
      <c r="AI88" s="35">
        <f>AI83*$B$110</f>
        <v>189677561.6473261</v>
      </c>
      <c r="AJ88" s="35">
        <f>AJ83*$B$110</f>
        <v>214968142.8120587</v>
      </c>
      <c r="AK88" s="42">
        <f>AK83*$B$110</f>
        <v>243130582.0932646</v>
      </c>
    </row>
    <row r="89" ht="14.6" customHeight="1">
      <c r="A89" t="s" s="47">
        <v>60</v>
      </c>
      <c r="B89" s="85"/>
      <c r="C89" s="110">
        <f>C83*$B114</f>
        <v>47.25</v>
      </c>
      <c r="D89" s="110">
        <f>D83*$B114</f>
        <v>136.5</v>
      </c>
      <c r="E89" s="110">
        <f>E83*$B114</f>
        <v>269.5</v>
      </c>
      <c r="F89" s="113">
        <f>F83*$B114</f>
        <v>3027.5</v>
      </c>
      <c r="G89" s="110">
        <f>G83*$B114</f>
        <v>8410.5</v>
      </c>
      <c r="H89" s="110">
        <f>H83*$B114</f>
        <v>16418.5</v>
      </c>
      <c r="I89" s="110">
        <f>I83*$B114</f>
        <v>27051.5</v>
      </c>
      <c r="J89" s="110">
        <f>J83*$B114</f>
        <v>40309.5</v>
      </c>
      <c r="K89" s="110">
        <f>K83*$B114</f>
        <v>56192.5</v>
      </c>
      <c r="L89" s="110">
        <f>L83*$B114</f>
        <v>74700.5</v>
      </c>
      <c r="M89" s="110">
        <f>M83*$B114</f>
        <v>95833.5</v>
      </c>
      <c r="N89" s="110">
        <f>N83*$B114</f>
        <v>119591.5</v>
      </c>
      <c r="O89" s="114">
        <f>O83*$B114</f>
        <v>145974.5</v>
      </c>
      <c r="P89" s="115">
        <f>P83*$B114</f>
        <v>174982.5</v>
      </c>
      <c r="Q89" s="116">
        <f>Q83*$B114</f>
        <v>206615.5</v>
      </c>
      <c r="R89" s="110">
        <f>R83*$B114</f>
        <v>240873.5</v>
      </c>
      <c r="S89" s="110">
        <f>S83*$B114</f>
        <v>277756.5</v>
      </c>
      <c r="T89" s="110">
        <f>T83*$B114</f>
        <v>317264.5</v>
      </c>
      <c r="U89" s="117">
        <f>U83*$B114</f>
        <v>365522.5</v>
      </c>
      <c r="V89" s="110">
        <f>V83*$B114</f>
        <v>423405.5</v>
      </c>
      <c r="W89" s="110">
        <f>W83*$B114</f>
        <v>491876</v>
      </c>
      <c r="X89" s="110">
        <f>X83*$B114</f>
        <v>571992.75</v>
      </c>
      <c r="Y89" s="110">
        <f>Y83*$B114</f>
        <v>664920.375</v>
      </c>
      <c r="Z89" s="110">
        <f>Z83*$B114</f>
        <v>771939.9625</v>
      </c>
      <c r="AA89" s="110">
        <f>AA83*$B114</f>
        <v>894460.70875</v>
      </c>
      <c r="AB89" s="110">
        <f>AB83*$B114</f>
        <v>1034032.729625</v>
      </c>
      <c r="AC89" s="110">
        <f>AC83*$B114</f>
        <v>1192361.1525875</v>
      </c>
      <c r="AD89" s="110">
        <f>AD83*$B114</f>
        <v>1371321.61784625</v>
      </c>
      <c r="AE89" s="110">
        <f>AE83*$B114</f>
        <v>1572977.329630875</v>
      </c>
      <c r="AF89" s="110">
        <f>AF83*$B114</f>
        <v>1799597.812593963</v>
      </c>
      <c r="AG89" s="110">
        <f>AG83*$B114</f>
        <v>2053679.54385336</v>
      </c>
      <c r="AH89" s="110">
        <f>AH83*$B114</f>
        <v>2337968.648238696</v>
      </c>
      <c r="AI89" s="110">
        <f>AI83*$B114</f>
        <v>2655485.863062565</v>
      </c>
      <c r="AJ89" s="110">
        <f>AJ83*$B114</f>
        <v>3009553.999368822</v>
      </c>
      <c r="AK89" s="118">
        <f>AK83*$B114</f>
        <v>3403828.149305705</v>
      </c>
    </row>
    <row r="90" ht="14.6" customHeight="1">
      <c r="A90" t="s" s="119">
        <v>61</v>
      </c>
      <c r="B90" t="s" s="120">
        <v>62</v>
      </c>
      <c r="C90" t="s" s="120">
        <v>62</v>
      </c>
      <c r="D90" s="121">
        <f>(D88/C88)-1</f>
        <v>1.888888888888889</v>
      </c>
      <c r="E90" s="121">
        <f>(E88/D88)-1</f>
        <v>0.9743589743589745</v>
      </c>
      <c r="F90" s="122">
        <f>(F88/E88)-1</f>
        <v>10.23376623376623</v>
      </c>
      <c r="G90" s="121">
        <f>(G88/F88)-1</f>
        <v>1.778034682080925</v>
      </c>
      <c r="H90" s="121">
        <f>(H88/G88)-1</f>
        <v>0.9521431543903454</v>
      </c>
      <c r="I90" s="121">
        <f>(I88/H88)-1</f>
        <v>0.6476231080793007</v>
      </c>
      <c r="J90" s="121">
        <f>(J88/I88)-1</f>
        <v>0.4901022124466297</v>
      </c>
      <c r="K90" s="121">
        <f>(K88/J88)-1</f>
        <v>0.3940262221064514</v>
      </c>
      <c r="L90" s="121">
        <f>(L88/K88)-1</f>
        <v>0.3293677981937091</v>
      </c>
      <c r="M90" s="121">
        <f>(M88/L88)-1</f>
        <v>0.2829030595511408</v>
      </c>
      <c r="N90" s="121">
        <f>(N88/M88)-1</f>
        <v>0.2479091340710713</v>
      </c>
      <c r="O90" s="123">
        <f>(O88/N88)-1</f>
        <v>0.2206093242412712</v>
      </c>
      <c r="P90" s="124">
        <f>(P88/O88)-1</f>
        <v>0.1987196393890713</v>
      </c>
      <c r="Q90" s="125">
        <f>(Q88/P88)-1</f>
        <v>0.1807780778077808</v>
      </c>
      <c r="R90" s="121">
        <f>(R88/Q88)-1</f>
        <v>0.1658055663781275</v>
      </c>
      <c r="S90" s="121">
        <f>(S88/R88)-1</f>
        <v>0.1531218668720304</v>
      </c>
      <c r="T90" s="121">
        <f>(T88/S88)-1</f>
        <v>0.1422396955606799</v>
      </c>
      <c r="U90" s="126">
        <f>(U88/T88)-1</f>
        <v>0.1521065231061149</v>
      </c>
      <c r="V90" s="121">
        <f>(V88/U88)-1</f>
        <v>0.1583568726959352</v>
      </c>
      <c r="W90" s="121">
        <f>(W88/V88)-1</f>
        <v>0.1617137708414274</v>
      </c>
      <c r="X90" s="121">
        <f>(X88/W88)-1</f>
        <v>0.1628799738145386</v>
      </c>
      <c r="Y90" s="121">
        <f>(Y88/X88)-1</f>
        <v>0.1624629420565209</v>
      </c>
      <c r="Z90" s="121">
        <f>(Z88/Y88)-1</f>
        <v>0.1609509822886688</v>
      </c>
      <c r="AA90" s="121">
        <f>(AA88/Z88)-1</f>
        <v>0.158717973161028</v>
      </c>
      <c r="AB90" s="121">
        <f>(AB88/AA88)-1</f>
        <v>0.1560404157607442</v>
      </c>
      <c r="AC90" s="121">
        <f>(AC88/AB88)-1</f>
        <v>0.1531174192328701</v>
      </c>
      <c r="AD90" s="121">
        <f>(AD88/AC88)-1</f>
        <v>0.1500891444428516</v>
      </c>
      <c r="AE90" s="121">
        <f>(AE88/AD88)-1</f>
        <v>0.1470520913258397</v>
      </c>
      <c r="AF90" s="121">
        <f>(AF88/AE88)-1</f>
        <v>0.1440710420259317</v>
      </c>
      <c r="AG90" s="121">
        <f>(AG88/AF88)-1</f>
        <v>0.141188064067026</v>
      </c>
      <c r="AH90" s="121">
        <f>(AH88/AG88)-1</f>
        <v>0.1384291454994575</v>
      </c>
      <c r="AI90" s="121">
        <f>(AI88/AH88)-1</f>
        <v>0.1358090131204586</v>
      </c>
      <c r="AJ90" s="121">
        <f>(AJ88/AI88)-1</f>
        <v>0.1333345965916426</v>
      </c>
      <c r="AK90" s="127">
        <f>(AK88/AJ88)-1</f>
        <v>0.1310075014502385</v>
      </c>
    </row>
    <row r="91" ht="14.6" customHeight="1">
      <c r="A91" t="s" s="128">
        <v>63</v>
      </c>
      <c r="B91" s="35">
        <f>0</f>
        <v>0</v>
      </c>
      <c r="C91" s="129">
        <f>C88*$B$106+(C89*$B112)</f>
        <v>46.40625</v>
      </c>
      <c r="D91" s="129">
        <f>D88*$B$106+(D89*$B112)</f>
        <v>134.0625</v>
      </c>
      <c r="E91" s="129">
        <f>E88*$B$106+(E89*$B112)</f>
        <v>264.6875</v>
      </c>
      <c r="F91" s="130">
        <f>F88*$B$106+(F89*$B112)</f>
        <v>2973.4375</v>
      </c>
      <c r="G91" s="129">
        <f>G88*$B$106+(G89*$B112)</f>
        <v>8260.3125</v>
      </c>
      <c r="H91" s="129">
        <f>H88*$B$106+(H89*$B112)</f>
        <v>16125.3125</v>
      </c>
      <c r="I91" s="129">
        <f>I88*$B$106+(I89*$B112)</f>
        <v>26568.4375</v>
      </c>
      <c r="J91" s="129">
        <f>J88*$B$106+(J89*$B112)</f>
        <v>39589.6875</v>
      </c>
      <c r="K91" s="129">
        <f>K88*$B$106+(K89*$B112)</f>
        <v>55189.0625</v>
      </c>
      <c r="L91" s="129">
        <f>L88*$B$106+(L89*$B112)</f>
        <v>73366.5625</v>
      </c>
      <c r="M91" s="129">
        <f>M88*$B$106+(M89*$B112)</f>
        <v>94122.1875</v>
      </c>
      <c r="N91" s="129">
        <f>N88*$B$106+(N89*$B112)</f>
        <v>117455.9375</v>
      </c>
      <c r="O91" s="131">
        <f>O88*$B$106+(O89*$B112)</f>
        <v>143367.8125</v>
      </c>
      <c r="P91" s="132">
        <f>P88*$B$106+(P89*$B112)</f>
        <v>171857.8125</v>
      </c>
      <c r="Q91" s="133">
        <f>Q88*$B$106+(Q89*$B112)</f>
        <v>202925.9375</v>
      </c>
      <c r="R91" s="129">
        <f>R88*$B$106+(R89*$B112)</f>
        <v>236572.1875</v>
      </c>
      <c r="S91" s="129">
        <f>S88*$B$106+(S89*$B112)</f>
        <v>272796.5625</v>
      </c>
      <c r="T91" s="129">
        <f>T88*$B$106+(T89*$B112)</f>
        <v>311599.0625</v>
      </c>
      <c r="U91" s="134">
        <f>U88*$B$106+(U89*$B112)</f>
        <v>358995.3125</v>
      </c>
      <c r="V91" s="129">
        <f>V88*$B$106+(V89*$B112)</f>
        <v>415844.6875</v>
      </c>
      <c r="W91" s="129">
        <f>W88*$B$106+(W89*$B112)</f>
        <v>483092.5</v>
      </c>
      <c r="X91" s="129">
        <f>X88*$B$106+(X89*$B112)</f>
        <v>561778.59375</v>
      </c>
      <c r="Y91" s="129">
        <f>Y88*$B$106+(Y89*$B112)</f>
        <v>653046.796875</v>
      </c>
      <c r="Z91" s="129">
        <f>Z88*$B$106+(Z89*$B112)</f>
        <v>758155.3203125</v>
      </c>
      <c r="AA91" s="129">
        <f>AA88*$B$106+(AA89*$B112)</f>
        <v>878488.1960937501</v>
      </c>
      <c r="AB91" s="129">
        <f>AB88*$B$106+(AB89*$B112)</f>
        <v>1015567.859453125</v>
      </c>
      <c r="AC91" s="129">
        <f>AC88*$B$106+(AC89*$B112)</f>
        <v>1171068.989148438</v>
      </c>
      <c r="AD91" s="129">
        <f>AD88*$B$106+(AD89*$B112)</f>
        <v>1346833.731813282</v>
      </c>
      <c r="AE91" s="129">
        <f>AE88*$B$106+(AE89*$B112)</f>
        <v>1544888.44874461</v>
      </c>
      <c r="AF91" s="129">
        <f>AF88*$B$106+(AF89*$B112)</f>
        <v>1767462.137369071</v>
      </c>
      <c r="AG91" s="129">
        <f>AG88*$B$106+(AG89*$B112)</f>
        <v>2017006.694855978</v>
      </c>
      <c r="AH91" s="129">
        <f>AH88*$B$106+(AH89*$B112)</f>
        <v>2296219.208091577</v>
      </c>
      <c r="AI91" s="129">
        <f>AI88*$B$106+(AI89*$B112)</f>
        <v>2608066.472650734</v>
      </c>
      <c r="AJ91" s="129">
        <f>AJ88*$B$106+(AJ89*$B112)</f>
        <v>2955811.963665808</v>
      </c>
      <c r="AK91" s="135">
        <f>AK88*$B$106+(AK89*$B112)</f>
        <v>3343045.503782389</v>
      </c>
    </row>
    <row r="92" ht="14.6" customHeight="1">
      <c r="A92" s="136"/>
      <c r="B92" s="50"/>
      <c r="C92" s="50"/>
      <c r="D92" s="50"/>
      <c r="E92" s="50"/>
      <c r="F92" s="51"/>
      <c r="G92" s="50"/>
      <c r="H92" s="50"/>
      <c r="I92" s="50"/>
      <c r="J92" s="50"/>
      <c r="K92" s="50"/>
      <c r="L92" s="50"/>
      <c r="M92" s="50"/>
      <c r="N92" s="50"/>
      <c r="O92" s="52"/>
      <c r="P92" s="53"/>
      <c r="Q92" s="54"/>
      <c r="R92" s="50"/>
      <c r="S92" s="50"/>
      <c r="T92" s="50"/>
      <c r="U92" s="55"/>
      <c r="V92" s="50"/>
      <c r="W92" s="50"/>
      <c r="X92" s="50"/>
      <c r="Y92" s="50"/>
      <c r="Z92" s="50"/>
      <c r="AA92" s="50"/>
      <c r="AB92" s="50"/>
      <c r="AC92" s="50"/>
      <c r="AD92" s="50"/>
      <c r="AE92" s="50"/>
      <c r="AF92" s="50"/>
      <c r="AG92" s="50"/>
      <c r="AH92" s="50"/>
      <c r="AI92" s="50"/>
      <c r="AJ92" s="50"/>
      <c r="AK92" s="56"/>
    </row>
    <row r="93" ht="14.6" customHeight="1">
      <c r="A93" s="45"/>
      <c r="B93" s="35"/>
      <c r="C93" s="35"/>
      <c r="D93" s="35"/>
      <c r="E93" s="35"/>
      <c r="F93" s="44"/>
      <c r="G93" s="35"/>
      <c r="H93" s="35"/>
      <c r="I93" s="35"/>
      <c r="J93" s="35"/>
      <c r="K93" s="35"/>
      <c r="L93" s="35"/>
      <c r="M93" s="35"/>
      <c r="N93" s="35"/>
      <c r="O93" s="37"/>
      <c r="P93" s="38"/>
      <c r="Q93" s="39"/>
      <c r="R93" s="35"/>
      <c r="S93" s="35"/>
      <c r="T93" s="35"/>
      <c r="U93" s="40"/>
      <c r="V93" s="35"/>
      <c r="W93" s="35"/>
      <c r="X93" s="35"/>
      <c r="Y93" s="35"/>
      <c r="Z93" s="35"/>
      <c r="AA93" s="35"/>
      <c r="AB93" s="35"/>
      <c r="AC93" s="35"/>
      <c r="AD93" s="35"/>
      <c r="AE93" s="35"/>
      <c r="AF93" s="35"/>
      <c r="AG93" s="35"/>
      <c r="AH93" s="35"/>
      <c r="AI93" s="35"/>
      <c r="AJ93" s="35"/>
      <c r="AK93" s="42"/>
    </row>
    <row r="94" ht="14.6" customHeight="1">
      <c r="A94" t="s" s="66">
        <v>64</v>
      </c>
      <c r="B94" s="35">
        <f>B77+B91</f>
        <v>-23250</v>
      </c>
      <c r="C94" s="35">
        <f>C77+C91</f>
        <v>-23203.59375</v>
      </c>
      <c r="D94" s="35">
        <f>D77+D91</f>
        <v>-21940.9375</v>
      </c>
      <c r="E94" s="35">
        <f>E77+E91</f>
        <v>-20985.3125</v>
      </c>
      <c r="F94" s="44">
        <f>F77+F91</f>
        <v>-140026.5625</v>
      </c>
      <c r="G94" s="35">
        <f>G77+G91</f>
        <v>-139739.6875</v>
      </c>
      <c r="H94" s="35">
        <f>H77+H91</f>
        <v>-131874.6875</v>
      </c>
      <c r="I94" s="35">
        <f>I77+I91</f>
        <v>-121431.5625</v>
      </c>
      <c r="J94" s="35">
        <f>J77+J91</f>
        <v>-135050.3125</v>
      </c>
      <c r="K94" s="35">
        <f>K77+K91</f>
        <v>-107590.9375</v>
      </c>
      <c r="L94" s="35">
        <f>L77+L91</f>
        <v>-89413.4375</v>
      </c>
      <c r="M94" s="35">
        <f>M77+M91</f>
        <v>-68657.8125</v>
      </c>
      <c r="N94" s="35">
        <f>N77+N91</f>
        <v>-45324.0625</v>
      </c>
      <c r="O94" s="37">
        <f>O77+O91</f>
        <v>-19412.1875</v>
      </c>
      <c r="P94" s="38">
        <f>P77+P91</f>
        <v>9077.8125</v>
      </c>
      <c r="Q94" s="39">
        <f>Q77+Q91</f>
        <v>40145.9375</v>
      </c>
      <c r="R94" s="35">
        <f>R77+R91</f>
        <v>73792.1875</v>
      </c>
      <c r="S94" s="35">
        <f>S77+S91</f>
        <v>110016.5625</v>
      </c>
      <c r="T94" s="35">
        <f>T77+T91</f>
        <v>148819.0625</v>
      </c>
      <c r="U94" s="40">
        <f>U77+U91</f>
        <v>-72284.6875</v>
      </c>
      <c r="V94" s="35">
        <f>V77+V91</f>
        <v>-35435.3125</v>
      </c>
      <c r="W94" s="35">
        <f>W77+W91</f>
        <v>9812.499999999942</v>
      </c>
      <c r="X94" s="35">
        <f>X77+X91</f>
        <v>64298.593749999942</v>
      </c>
      <c r="Y94" s="35">
        <f>Y77+Y91</f>
        <v>128946.7968749999</v>
      </c>
      <c r="Z94" s="35">
        <f>Z77+Z91</f>
        <v>204773.3203124998</v>
      </c>
      <c r="AA94" s="35">
        <f>AA77+AA91</f>
        <v>292895.9960937499</v>
      </c>
      <c r="AB94" s="35">
        <f>AB77+AB91</f>
        <v>394544.4394531249</v>
      </c>
      <c r="AC94" s="35">
        <f>AC77+AC91</f>
        <v>511071.2271484374</v>
      </c>
      <c r="AD94" s="35">
        <f>AD77+AD91</f>
        <v>643964.1936132814</v>
      </c>
      <c r="AE94" s="35">
        <f>AE77+AE91</f>
        <v>794859.9567246095</v>
      </c>
      <c r="AF94" s="35">
        <f>AF77+AF91</f>
        <v>965558.7961470705</v>
      </c>
      <c r="AG94" s="35">
        <f>AG77+AG91</f>
        <v>1158041.019511777</v>
      </c>
      <c r="AH94" s="35">
        <f>AH77+AH91</f>
        <v>1374484.965212956</v>
      </c>
      <c r="AI94" s="35">
        <f>AI77+AI91</f>
        <v>1617286.805484251</v>
      </c>
      <c r="AJ94" s="35">
        <f>AJ77+AJ91</f>
        <v>1889082.329782676</v>
      </c>
      <c r="AK94" s="42">
        <f>AK77+AK91</f>
        <v>2192770.906510944</v>
      </c>
    </row>
    <row r="95" ht="14.6" customHeight="1">
      <c r="A95" s="137"/>
      <c r="B95" s="30"/>
      <c r="C95" s="50"/>
      <c r="D95" s="35"/>
      <c r="E95" s="35"/>
      <c r="F95" s="44"/>
      <c r="G95" s="35"/>
      <c r="H95" s="35"/>
      <c r="I95" s="35"/>
      <c r="J95" s="35"/>
      <c r="K95" s="35"/>
      <c r="L95" s="35"/>
      <c r="M95" s="35"/>
      <c r="N95" s="35"/>
      <c r="O95" s="37"/>
      <c r="P95" s="38"/>
      <c r="Q95" s="39"/>
      <c r="R95" s="35"/>
      <c r="S95" s="35"/>
      <c r="T95" s="35"/>
      <c r="U95" s="40"/>
      <c r="V95" s="35"/>
      <c r="W95" s="35"/>
      <c r="X95" s="35"/>
      <c r="Y95" s="35"/>
      <c r="Z95" s="35"/>
      <c r="AA95" s="35"/>
      <c r="AB95" s="35"/>
      <c r="AC95" s="35"/>
      <c r="AD95" s="35"/>
      <c r="AE95" s="35"/>
      <c r="AF95" s="35"/>
      <c r="AG95" s="35"/>
      <c r="AH95" s="35"/>
      <c r="AI95" s="35"/>
      <c r="AJ95" s="35"/>
      <c r="AK95" s="42"/>
    </row>
    <row r="96" ht="14.6" customHeight="1">
      <c r="A96" t="s" s="138">
        <v>65</v>
      </c>
      <c r="B96" s="139">
        <f>B3+B77+B91</f>
        <v>1750</v>
      </c>
      <c r="C96" s="139">
        <f>C3+C77+C91+B96</f>
        <v>3546.40625</v>
      </c>
      <c r="D96" s="139">
        <f>D3+D77+D91+C96</f>
        <v>6605.46875</v>
      </c>
      <c r="E96" s="139">
        <f>E3+E77+E91+D96</f>
        <v>10620.15625</v>
      </c>
      <c r="F96" s="140">
        <f>F3+F77+F91+E96</f>
        <v>870593.59375</v>
      </c>
      <c r="G96" s="139">
        <f>G3+G77+G91+F96</f>
        <v>730853.90625</v>
      </c>
      <c r="H96" s="139">
        <f>H3+H77+H91+G96</f>
        <v>598979.21875</v>
      </c>
      <c r="I96" s="139">
        <f>I3+I77+I91+H96</f>
        <v>477547.65625</v>
      </c>
      <c r="J96" s="139">
        <f>J3+J77+J91+I96</f>
        <v>342497.34375</v>
      </c>
      <c r="K96" s="139">
        <f>K3+K77+K91+J96</f>
        <v>234906.40625</v>
      </c>
      <c r="L96" s="139">
        <f>L3+L77+L91+K96</f>
        <v>145492.96875</v>
      </c>
      <c r="M96" s="139">
        <f>M3+M77+M91+L96</f>
        <v>76835.15625</v>
      </c>
      <c r="N96" s="139">
        <f>N3+N77+N91+M96</f>
        <v>31511.09375</v>
      </c>
      <c r="O96" s="141">
        <f>O3+O77+O91+N96</f>
        <v>12098.90625</v>
      </c>
      <c r="P96" s="142">
        <f>P3+P77+P91+O96</f>
        <v>21176.71875</v>
      </c>
      <c r="Q96" s="143">
        <f>Q3+Q77+Q91+P96</f>
        <v>61322.65625</v>
      </c>
      <c r="R96" s="139">
        <f>R3+R77+R91+Q96</f>
        <v>135114.84375</v>
      </c>
      <c r="S96" s="139">
        <f>S3+S77+S91+R96</f>
        <v>245131.40625</v>
      </c>
      <c r="T96" s="139">
        <f>T3+T77+T91+S96</f>
        <v>393950.46875</v>
      </c>
      <c r="U96" s="144">
        <f>U3+U77+U91+T96</f>
        <v>321665.78125</v>
      </c>
      <c r="V96" s="139">
        <f>V3+V77+V91+U96</f>
        <v>286230.46875</v>
      </c>
      <c r="W96" s="139">
        <f>W3+W77+W91+V96</f>
        <v>296042.9687499999</v>
      </c>
      <c r="X96" s="139">
        <f>X3+X77+X91+W96</f>
        <v>360341.5624999999</v>
      </c>
      <c r="Y96" s="139">
        <f>Y3+Y77+Y91+X96</f>
        <v>489288.3593749998</v>
      </c>
      <c r="Z96" s="139">
        <f>Z3+Z77+Z91+Y96</f>
        <v>694061.6796874995</v>
      </c>
      <c r="AA96" s="139">
        <f>AA3+AA77+AA91+Z96</f>
        <v>986957.6757812494</v>
      </c>
      <c r="AB96" s="139">
        <f>AB3+AB77+AB91+AA96</f>
        <v>1381502.115234374</v>
      </c>
      <c r="AC96" s="139">
        <f>AC3+AC77+AC91+AB96</f>
        <v>1892573.342382812</v>
      </c>
      <c r="AD96" s="139">
        <f>AD3+AD77+AD91+AC96</f>
        <v>2536537.535996093</v>
      </c>
      <c r="AE96" s="139">
        <f>AE3+AE77+AE91+AD96</f>
        <v>3331397.492720703</v>
      </c>
      <c r="AF96" s="139">
        <f>AF3+AF77+AF91+AE96</f>
        <v>4296956.288867773</v>
      </c>
      <c r="AG96" s="139">
        <f>AG3+AG77+AG91+AF96</f>
        <v>5454997.308379551</v>
      </c>
      <c r="AH96" s="139">
        <f>AH3+AH77+AH91+AG96</f>
        <v>6829482.273592507</v>
      </c>
      <c r="AI96" s="139">
        <f>AI3+AI77+AI91+AH96</f>
        <v>8446769.079076758</v>
      </c>
      <c r="AJ96" s="139">
        <f>AJ3+AJ77+AJ91+AI96</f>
        <v>10335851.40885943</v>
      </c>
      <c r="AK96" s="145">
        <f>AK3+AK77+AK91+AJ96</f>
        <v>12528622.31537038</v>
      </c>
    </row>
    <row r="97" ht="14.6" customHeight="1">
      <c r="A97" s="45"/>
      <c r="B97" s="35"/>
      <c r="C97" s="35"/>
      <c r="D97" s="35"/>
      <c r="E97" s="35"/>
      <c r="F97" s="44"/>
      <c r="G97" s="35"/>
      <c r="H97" s="35"/>
      <c r="I97" s="35"/>
      <c r="J97" s="35"/>
      <c r="K97" s="35"/>
      <c r="L97" s="35"/>
      <c r="M97" s="35"/>
      <c r="N97" s="35"/>
      <c r="O97" s="37"/>
      <c r="P97" s="38"/>
      <c r="Q97" s="39"/>
      <c r="R97" s="35"/>
      <c r="S97" s="35"/>
      <c r="T97" s="35"/>
      <c r="U97" s="40"/>
      <c r="V97" s="35"/>
      <c r="W97" s="35"/>
      <c r="X97" s="35"/>
      <c r="Y97" s="35"/>
      <c r="Z97" s="35"/>
      <c r="AA97" s="35"/>
      <c r="AB97" s="35"/>
      <c r="AC97" s="35"/>
      <c r="AD97" s="35"/>
      <c r="AE97" s="35"/>
      <c r="AF97" s="35"/>
      <c r="AG97" s="35"/>
      <c r="AH97" s="35"/>
      <c r="AI97" s="35"/>
      <c r="AJ97" s="35"/>
      <c r="AK97" s="42"/>
    </row>
    <row r="98" ht="14.6" customHeight="1">
      <c r="A98" t="s" s="146">
        <v>66</v>
      </c>
      <c r="B98" s="147">
        <f>B91*12*10</f>
        <v>0</v>
      </c>
      <c r="C98" s="147">
        <f>C91*12*10</f>
        <v>5568.75</v>
      </c>
      <c r="D98" s="147">
        <f>D91*12*10</f>
        <v>16087.5</v>
      </c>
      <c r="E98" s="147">
        <f>E91*12*10</f>
        <v>31762.5</v>
      </c>
      <c r="F98" s="148">
        <f>F91*12*10</f>
        <v>356812.5</v>
      </c>
      <c r="G98" s="147">
        <f>G91*12*10</f>
        <v>991237.5</v>
      </c>
      <c r="H98" s="147">
        <f>H91*12*10</f>
        <v>1935037.5</v>
      </c>
      <c r="I98" s="147">
        <f>I91*12*10</f>
        <v>3188212.5</v>
      </c>
      <c r="J98" s="147">
        <f>J91*12*10</f>
        <v>4750762.5</v>
      </c>
      <c r="K98" s="147">
        <f>K91*12*10</f>
        <v>6622687.5</v>
      </c>
      <c r="L98" s="147">
        <f>L91*12*10</f>
        <v>8803987.5</v>
      </c>
      <c r="M98" s="147">
        <f>M91*12*10</f>
        <v>11294662.5</v>
      </c>
      <c r="N98" s="147">
        <f>N91*12*10</f>
        <v>14094712.5</v>
      </c>
      <c r="O98" s="149">
        <f>O91*12*10</f>
        <v>17204137.5</v>
      </c>
      <c r="P98" s="150">
        <f>P91*12*10</f>
        <v>20622937.5</v>
      </c>
      <c r="Q98" s="151">
        <f>Q91*12*10</f>
        <v>24351112.5</v>
      </c>
      <c r="R98" s="147">
        <f>R91*12*10</f>
        <v>28388662.5</v>
      </c>
      <c r="S98" s="147">
        <f>S91*12*10</f>
        <v>32735587.5</v>
      </c>
      <c r="T98" s="147">
        <f>T91*12*10</f>
        <v>37391887.5</v>
      </c>
      <c r="U98" s="152">
        <f>U91*12*10</f>
        <v>43079437.5</v>
      </c>
      <c r="V98" s="147">
        <f>V91*12*10</f>
        <v>49901362.5</v>
      </c>
      <c r="W98" s="147">
        <f>W91*12*10</f>
        <v>57971100</v>
      </c>
      <c r="X98" s="147">
        <f>X91*12*10</f>
        <v>67413431.25</v>
      </c>
      <c r="Y98" s="153">
        <f>Y91*12*10</f>
        <v>78365615.625</v>
      </c>
      <c r="Z98" s="153">
        <f>Z91*12*10</f>
        <v>90978638.4375</v>
      </c>
      <c r="AA98" s="153">
        <f>AA91*12*10</f>
        <v>105418583.53125</v>
      </c>
      <c r="AB98" s="153">
        <f>AB91*12*10</f>
        <v>121868143.134375</v>
      </c>
      <c r="AC98" s="153">
        <f>AC91*12*10</f>
        <v>140528278.6978125</v>
      </c>
      <c r="AD98" s="153">
        <f>AD91*12*10</f>
        <v>161620047.8175938</v>
      </c>
      <c r="AE98" s="153">
        <f>AE91*12*10</f>
        <v>185386613.8493532</v>
      </c>
      <c r="AF98" s="153">
        <f>AF91*12*10</f>
        <v>212095456.4842885</v>
      </c>
      <c r="AG98" s="153">
        <f>AG91*12*10</f>
        <v>242040803.3827174</v>
      </c>
      <c r="AH98" s="153">
        <f>AH91*12*10</f>
        <v>275546304.9709892</v>
      </c>
      <c r="AI98" s="153">
        <f>AI91*12*10</f>
        <v>312967976.718088</v>
      </c>
      <c r="AJ98" s="153">
        <f>AJ91*12*10</f>
        <v>354697435.6398969</v>
      </c>
      <c r="AK98" s="154">
        <f>AK91*12*10</f>
        <v>401165460.4538867</v>
      </c>
    </row>
    <row r="99" ht="14.6" customHeight="1">
      <c r="A99" s="155"/>
      <c r="B99" s="21"/>
      <c r="C99" s="21"/>
      <c r="D99" s="21"/>
      <c r="E99" s="21"/>
      <c r="F99" s="22"/>
      <c r="G99" s="21"/>
      <c r="H99" s="21"/>
      <c r="I99" s="21"/>
      <c r="J99" s="21"/>
      <c r="K99" s="21"/>
      <c r="L99" s="21"/>
      <c r="M99" s="156"/>
      <c r="N99" s="21"/>
      <c r="O99" s="23"/>
      <c r="P99" s="24"/>
      <c r="Q99" s="25"/>
      <c r="R99" s="21"/>
      <c r="S99" s="21"/>
      <c r="T99" s="21"/>
      <c r="U99" s="26"/>
      <c r="V99" s="21"/>
      <c r="W99" s="21"/>
      <c r="X99" s="21"/>
      <c r="Y99" s="21"/>
      <c r="Z99" s="21"/>
      <c r="AA99" s="21"/>
      <c r="AB99" s="21"/>
      <c r="AC99" s="21"/>
      <c r="AD99" s="21"/>
      <c r="AE99" s="21"/>
      <c r="AF99" s="21"/>
      <c r="AG99" s="21"/>
      <c r="AH99" s="21"/>
      <c r="AI99" s="21"/>
      <c r="AJ99" s="21"/>
      <c r="AK99" s="28"/>
    </row>
    <row r="100" ht="14.6" customHeight="1">
      <c r="A100" t="s" s="109">
        <v>67</v>
      </c>
      <c r="B100" s="21"/>
      <c r="C100" s="21"/>
      <c r="D100" s="21"/>
      <c r="E100" s="21"/>
      <c r="F100" s="22"/>
      <c r="G100" s="21"/>
      <c r="H100" s="21"/>
      <c r="I100" s="21"/>
      <c r="J100" s="21"/>
      <c r="K100" s="21"/>
      <c r="L100" s="21"/>
      <c r="M100" s="21"/>
      <c r="N100" s="21"/>
      <c r="O100" s="23"/>
      <c r="P100" s="24"/>
      <c r="Q100" s="25"/>
      <c r="R100" s="21"/>
      <c r="S100" s="21"/>
      <c r="T100" s="21"/>
      <c r="U100" s="26"/>
      <c r="V100" s="21"/>
      <c r="W100" s="21"/>
      <c r="X100" s="21"/>
      <c r="Y100" s="21"/>
      <c r="Z100" s="21"/>
      <c r="AA100" s="21"/>
      <c r="AB100" s="21"/>
      <c r="AC100" s="21"/>
      <c r="AD100" s="21"/>
      <c r="AE100" s="21"/>
      <c r="AF100" s="21"/>
      <c r="AG100" s="21"/>
      <c r="AH100" s="21"/>
      <c r="AI100" s="21"/>
      <c r="AJ100" s="21"/>
      <c r="AK100" s="28"/>
    </row>
    <row r="101" ht="14.6" customHeight="1">
      <c r="A101" t="s" s="47">
        <v>68</v>
      </c>
      <c r="B101" s="85">
        <v>500000000000</v>
      </c>
      <c r="C101" s="21"/>
      <c r="D101" s="21"/>
      <c r="E101" s="21"/>
      <c r="F101" s="22"/>
      <c r="G101" s="21"/>
      <c r="H101" s="21"/>
      <c r="I101" s="21"/>
      <c r="J101" s="21"/>
      <c r="K101" s="21"/>
      <c r="L101" s="21"/>
      <c r="M101" s="21"/>
      <c r="N101" s="21"/>
      <c r="O101" s="23"/>
      <c r="P101" s="24"/>
      <c r="Q101" s="25"/>
      <c r="R101" s="21"/>
      <c r="S101" s="21"/>
      <c r="T101" s="21"/>
      <c r="U101" s="26"/>
      <c r="V101" s="21"/>
      <c r="W101" s="21"/>
      <c r="X101" s="21"/>
      <c r="Y101" s="21"/>
      <c r="Z101" s="21"/>
      <c r="AA101" s="21"/>
      <c r="AB101" s="21"/>
      <c r="AC101" s="21"/>
      <c r="AD101" s="21"/>
      <c r="AE101" s="21"/>
      <c r="AF101" s="21"/>
      <c r="AG101" s="21"/>
      <c r="AH101" s="21"/>
      <c r="AI101" s="21"/>
      <c r="AJ101" s="21"/>
      <c r="AK101" s="28"/>
    </row>
    <row r="102" ht="14.6" customHeight="1">
      <c r="A102" t="s" s="138">
        <v>69</v>
      </c>
      <c r="B102" s="157">
        <f>(B88*12)/$B101</f>
        <v>0</v>
      </c>
      <c r="C102" s="157">
        <f>(C88*12)/$B101</f>
        <v>8.1e-08</v>
      </c>
      <c r="D102" s="157">
        <f>(D88*12)/$B101</f>
        <v>2.34e-07</v>
      </c>
      <c r="E102" s="157">
        <f>(E88*12)/$B101</f>
        <v>4.62e-07</v>
      </c>
      <c r="F102" s="158">
        <f>(F88*12)/$B101</f>
        <v>5.19e-06</v>
      </c>
      <c r="G102" s="157">
        <f>(G88*12)/$B101</f>
        <v>1.4418e-05</v>
      </c>
      <c r="H102" s="157">
        <f>(H88*12)/$B101</f>
        <v>2.8146e-05</v>
      </c>
      <c r="I102" s="157">
        <f>(I88*12)/$B101</f>
        <v>4.6374e-05</v>
      </c>
      <c r="J102" s="157">
        <f>(J88*12)/$B101</f>
        <v>6.9102e-05</v>
      </c>
      <c r="K102" s="157">
        <f>(K88*12)/$B101</f>
        <v>9.632999999999999e-05</v>
      </c>
      <c r="L102" s="157">
        <f>(L88*12)/$B101</f>
        <v>0.000128058</v>
      </c>
      <c r="M102" s="157">
        <f>(M88*12)/$B101</f>
        <v>0.000164286</v>
      </c>
      <c r="N102" s="157">
        <f>(N88*12)/$B101</f>
        <v>0.000205014</v>
      </c>
      <c r="O102" s="159">
        <f>(O88*12)/$B101</f>
        <v>0.000250242</v>
      </c>
      <c r="P102" s="160">
        <f>(P88*12)/$B101</f>
        <v>0.00029997</v>
      </c>
      <c r="Q102" s="161">
        <f>(Q88*12)/$B101</f>
        <v>0.000354198</v>
      </c>
      <c r="R102" s="157">
        <f>(R88*12)/$B101</f>
        <v>0.000412926</v>
      </c>
      <c r="S102" s="157">
        <f>(S88*12)/$B101</f>
        <v>0.000476154</v>
      </c>
      <c r="T102" s="157">
        <f>(T88*12)/$B101</f>
        <v>0.000543882</v>
      </c>
      <c r="U102" s="162">
        <f>(U88*12)/$B101</f>
        <v>0.00062661</v>
      </c>
      <c r="V102" s="157">
        <f>(V88*12)/$B101</f>
        <v>0.000725838</v>
      </c>
      <c r="W102" s="157">
        <f>(W88*12)/$B101</f>
        <v>0.000843216</v>
      </c>
      <c r="X102" s="157">
        <f>(X88*12)/$B101</f>
        <v>0.000980559</v>
      </c>
      <c r="Y102" s="157">
        <f>(Y88*12)/$B101</f>
        <v>0.0011398635</v>
      </c>
      <c r="Z102" s="157">
        <f>(Z88*12)/$B101</f>
        <v>0.001323325650</v>
      </c>
      <c r="AA102" s="157">
        <f>(AA88*12)/$B101</f>
        <v>0.001533361215</v>
      </c>
      <c r="AB102" s="157">
        <f>(AB88*12)/$B101</f>
        <v>0.0017726275365</v>
      </c>
      <c r="AC102" s="157">
        <f>(AC88*12)/$B101</f>
        <v>0.00204404769015</v>
      </c>
      <c r="AD102" s="157">
        <f>(AD88*12)/$B101</f>
        <v>0.002350837059165</v>
      </c>
      <c r="AE102" s="157">
        <f>(AE88*12)/$B101</f>
        <v>0.0026965325650815</v>
      </c>
      <c r="AF102" s="157">
        <f>(AF88*12)/$B101</f>
        <v>0.003085024821589651</v>
      </c>
      <c r="AG102" s="157">
        <f>(AG88*12)/$B101</f>
        <v>0.003520593503748616</v>
      </c>
      <c r="AH102" s="157">
        <f>(AH88*12)/$B101</f>
        <v>0.004007946254123478</v>
      </c>
      <c r="AI102" s="157">
        <f>(AI88*12)/$B101</f>
        <v>0.004552261479535827</v>
      </c>
      <c r="AJ102" s="157">
        <f>(AJ88*12)/$B101</f>
        <v>0.00515923542748941</v>
      </c>
      <c r="AK102" s="163">
        <f>(AK88*12)/$B101</f>
        <v>0.005835133970238351</v>
      </c>
    </row>
    <row r="103" ht="15.6" customHeight="1">
      <c r="A103" s="164"/>
      <c r="B103" s="165"/>
      <c r="C103" s="165"/>
      <c r="D103" s="165"/>
      <c r="E103" s="165"/>
      <c r="F103" s="166"/>
      <c r="G103" s="165"/>
      <c r="H103" s="165"/>
      <c r="I103" s="165"/>
      <c r="J103" s="165"/>
      <c r="K103" s="165"/>
      <c r="L103" s="165"/>
      <c r="M103" s="165"/>
      <c r="N103" s="165"/>
      <c r="O103" s="165"/>
      <c r="P103" s="167"/>
      <c r="Q103" s="165"/>
      <c r="R103" s="165"/>
      <c r="S103" s="165"/>
      <c r="T103" s="165"/>
      <c r="U103" s="168"/>
      <c r="V103" s="165"/>
      <c r="W103" s="165"/>
      <c r="X103" s="165"/>
      <c r="Y103" s="165"/>
      <c r="Z103" s="165"/>
      <c r="AA103" s="165"/>
      <c r="AB103" s="165"/>
      <c r="AC103" s="165"/>
      <c r="AD103" s="165"/>
      <c r="AE103" s="165"/>
      <c r="AF103" s="165"/>
      <c r="AG103" s="165"/>
      <c r="AH103" s="165"/>
      <c r="AI103" s="165"/>
      <c r="AJ103" s="165"/>
      <c r="AK103" s="169"/>
    </row>
    <row r="104" ht="15.6" customHeight="1">
      <c r="A104" s="170"/>
      <c r="B104" s="171"/>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3"/>
      <c r="AE104" s="172"/>
      <c r="AF104" s="174"/>
      <c r="AG104" s="175"/>
      <c r="AH104" s="176"/>
      <c r="AI104" s="172"/>
      <c r="AJ104" s="172"/>
      <c r="AK104" s="177"/>
    </row>
    <row r="105" ht="14.6" customHeight="1">
      <c r="A105" t="s" s="178">
        <v>70</v>
      </c>
      <c r="B105" s="179"/>
      <c r="C105" s="180"/>
      <c r="D105" s="180"/>
      <c r="E105" s="180"/>
      <c r="F105" s="181"/>
      <c r="G105" s="181"/>
      <c r="H105" s="182"/>
      <c r="I105" s="181"/>
      <c r="J105" s="180"/>
      <c r="K105" s="180"/>
      <c r="L105" s="180"/>
      <c r="M105" s="181"/>
      <c r="N105" s="181"/>
      <c r="O105" s="183"/>
      <c r="P105" s="184"/>
      <c r="Q105" s="185"/>
      <c r="R105" s="180"/>
      <c r="S105" s="180"/>
      <c r="T105" s="180"/>
      <c r="U105" s="180"/>
      <c r="V105" s="180"/>
      <c r="W105" s="180"/>
      <c r="X105" s="180"/>
      <c r="Y105" s="181"/>
      <c r="Z105" s="186"/>
      <c r="AA105" s="187"/>
      <c r="AB105" s="187"/>
      <c r="AC105" s="188"/>
      <c r="AD105" s="181"/>
      <c r="AE105" s="189"/>
      <c r="AF105" s="190"/>
      <c r="AG105" s="191"/>
      <c r="AH105" s="192"/>
      <c r="AI105" s="187"/>
      <c r="AJ105" s="187"/>
      <c r="AK105" s="193"/>
    </row>
    <row r="106" ht="14.6" customHeight="1">
      <c r="A106" t="s" s="194">
        <v>71</v>
      </c>
      <c r="B106" s="195">
        <v>0.006750000000000001</v>
      </c>
      <c r="C106" s="180"/>
      <c r="D106" s="180"/>
      <c r="E106" s="180"/>
      <c r="F106" s="181"/>
      <c r="G106" s="181"/>
      <c r="H106" s="182"/>
      <c r="I106" s="181"/>
      <c r="J106" s="180"/>
      <c r="K106" s="180"/>
      <c r="L106" s="180"/>
      <c r="M106" s="181"/>
      <c r="N106" s="181"/>
      <c r="O106" s="183"/>
      <c r="P106" s="184"/>
      <c r="Q106" s="185"/>
      <c r="R106" s="180"/>
      <c r="S106" s="180"/>
      <c r="T106" s="180"/>
      <c r="U106" s="180"/>
      <c r="V106" s="180"/>
      <c r="W106" s="180"/>
      <c r="X106" s="180"/>
      <c r="Y106" s="181"/>
      <c r="Z106" s="196"/>
      <c r="AA106" s="197"/>
      <c r="AB106" s="197"/>
      <c r="AC106" s="197"/>
      <c r="AD106" s="188"/>
      <c r="AE106" s="198"/>
      <c r="AF106" s="199"/>
      <c r="AG106" s="200"/>
      <c r="AH106" s="201"/>
      <c r="AI106" s="197"/>
      <c r="AJ106" s="197"/>
      <c r="AK106" s="202"/>
    </row>
    <row r="107" ht="14.6" customHeight="1">
      <c r="A107" t="s" s="194">
        <v>72</v>
      </c>
      <c r="B107" s="203">
        <v>0.5</v>
      </c>
      <c r="C107" s="204"/>
      <c r="D107" s="182"/>
      <c r="E107" s="182"/>
      <c r="F107" s="205"/>
      <c r="G107" s="205"/>
      <c r="H107" s="206"/>
      <c r="I107" s="205"/>
      <c r="J107" s="182"/>
      <c r="K107" s="182"/>
      <c r="L107" s="182"/>
      <c r="M107" s="205"/>
      <c r="N107" s="205"/>
      <c r="O107" s="207"/>
      <c r="P107" s="208"/>
      <c r="Q107" s="209"/>
      <c r="R107" s="182"/>
      <c r="S107" s="182"/>
      <c r="T107" s="182"/>
      <c r="U107" s="182"/>
      <c r="V107" s="182"/>
      <c r="W107" s="182"/>
      <c r="X107" s="182"/>
      <c r="Y107" s="205"/>
      <c r="Z107" s="210"/>
      <c r="AA107" s="211"/>
      <c r="AB107" s="211"/>
      <c r="AC107" s="211"/>
      <c r="AD107" s="212"/>
      <c r="AE107" s="213"/>
      <c r="AF107" s="214"/>
      <c r="AG107" s="215"/>
      <c r="AH107" s="216"/>
      <c r="AI107" s="211"/>
      <c r="AJ107" s="211"/>
      <c r="AK107" s="217"/>
    </row>
    <row r="108" ht="14.6" customHeight="1">
      <c r="A108" t="s" s="194">
        <v>73</v>
      </c>
      <c r="B108" s="218">
        <v>0.05</v>
      </c>
      <c r="C108" s="204"/>
      <c r="D108" s="182"/>
      <c r="E108" s="182"/>
      <c r="F108" s="205"/>
      <c r="G108" s="205"/>
      <c r="H108" s="206"/>
      <c r="I108" s="205"/>
      <c r="J108" s="182"/>
      <c r="K108" s="182"/>
      <c r="L108" s="182"/>
      <c r="M108" s="205"/>
      <c r="N108" s="205"/>
      <c r="O108" s="207"/>
      <c r="P108" s="208"/>
      <c r="Q108" s="209"/>
      <c r="R108" s="182"/>
      <c r="S108" s="182"/>
      <c r="T108" s="182"/>
      <c r="U108" s="182"/>
      <c r="V108" s="182"/>
      <c r="W108" s="182"/>
      <c r="X108" s="182"/>
      <c r="Y108" s="205"/>
      <c r="Z108" s="210"/>
      <c r="AA108" s="211"/>
      <c r="AB108" s="211"/>
      <c r="AC108" s="211"/>
      <c r="AD108" s="212"/>
      <c r="AE108" s="213"/>
      <c r="AF108" s="214"/>
      <c r="AG108" s="215"/>
      <c r="AH108" s="216"/>
      <c r="AI108" s="211"/>
      <c r="AJ108" s="211"/>
      <c r="AK108" s="217"/>
    </row>
    <row r="109" ht="14.6" customHeight="1">
      <c r="A109" t="s" s="194">
        <v>74</v>
      </c>
      <c r="B109" s="218">
        <v>0.25</v>
      </c>
      <c r="C109" s="204"/>
      <c r="D109" s="182"/>
      <c r="E109" s="182"/>
      <c r="F109" s="205"/>
      <c r="G109" s="205"/>
      <c r="H109" s="206"/>
      <c r="I109" s="205"/>
      <c r="J109" s="182"/>
      <c r="K109" s="182"/>
      <c r="L109" s="182"/>
      <c r="M109" s="205"/>
      <c r="N109" s="205"/>
      <c r="O109" s="207"/>
      <c r="P109" s="208"/>
      <c r="Q109" s="209"/>
      <c r="R109" s="182"/>
      <c r="S109" s="182"/>
      <c r="T109" s="182"/>
      <c r="U109" s="182"/>
      <c r="V109" s="182"/>
      <c r="W109" s="182"/>
      <c r="X109" s="182"/>
      <c r="Y109" s="205"/>
      <c r="Z109" s="210"/>
      <c r="AA109" s="211"/>
      <c r="AB109" s="211"/>
      <c r="AC109" s="211"/>
      <c r="AD109" s="212"/>
      <c r="AE109" s="213"/>
      <c r="AF109" s="214"/>
      <c r="AG109" s="215"/>
      <c r="AH109" s="216"/>
      <c r="AI109" s="211"/>
      <c r="AJ109" s="211"/>
      <c r="AK109" s="217"/>
    </row>
    <row r="110" ht="14.6" customHeight="1">
      <c r="A110" t="s" s="194">
        <v>75</v>
      </c>
      <c r="B110" s="219">
        <v>500</v>
      </c>
      <c r="C110" s="220"/>
      <c r="D110" s="182"/>
      <c r="E110" s="182"/>
      <c r="F110" s="205"/>
      <c r="G110" s="205"/>
      <c r="H110" s="206"/>
      <c r="I110" s="205"/>
      <c r="J110" s="182"/>
      <c r="K110" s="182"/>
      <c r="L110" s="182"/>
      <c r="M110" s="205"/>
      <c r="N110" s="205"/>
      <c r="O110" s="207"/>
      <c r="P110" s="208"/>
      <c r="Q110" s="209"/>
      <c r="R110" s="182"/>
      <c r="S110" s="182"/>
      <c r="T110" s="182"/>
      <c r="U110" s="182"/>
      <c r="V110" s="182"/>
      <c r="W110" s="182"/>
      <c r="X110" s="182"/>
      <c r="Y110" s="205"/>
      <c r="Z110" s="210"/>
      <c r="AA110" s="211"/>
      <c r="AB110" s="211"/>
      <c r="AC110" s="211"/>
      <c r="AD110" s="212"/>
      <c r="AE110" s="213"/>
      <c r="AF110" s="214"/>
      <c r="AG110" s="215"/>
      <c r="AH110" s="216"/>
      <c r="AI110" s="211"/>
      <c r="AJ110" s="211"/>
      <c r="AK110" s="217"/>
    </row>
    <row r="111" ht="14.6" customHeight="1">
      <c r="A111" t="s" s="194">
        <v>76</v>
      </c>
      <c r="B111" s="221">
        <v>1</v>
      </c>
      <c r="C111" s="180"/>
      <c r="D111" s="180"/>
      <c r="E111" s="180"/>
      <c r="F111" s="181"/>
      <c r="G111" s="181"/>
      <c r="H111" s="182"/>
      <c r="I111" s="181"/>
      <c r="J111" s="180"/>
      <c r="K111" s="180"/>
      <c r="L111" s="180"/>
      <c r="M111" s="181"/>
      <c r="N111" s="181"/>
      <c r="O111" s="183"/>
      <c r="P111" s="184"/>
      <c r="Q111" s="185"/>
      <c r="R111" s="180"/>
      <c r="S111" s="180"/>
      <c r="T111" s="180"/>
      <c r="U111" s="180"/>
      <c r="V111" s="180"/>
      <c r="W111" s="180"/>
      <c r="X111" s="180"/>
      <c r="Y111" s="181"/>
      <c r="Z111" s="196"/>
      <c r="AA111" s="197"/>
      <c r="AB111" s="197"/>
      <c r="AC111" s="197"/>
      <c r="AD111" s="222"/>
      <c r="AE111" s="198"/>
      <c r="AF111" s="199"/>
      <c r="AG111" s="200"/>
      <c r="AH111" s="201"/>
      <c r="AI111" s="197"/>
      <c r="AJ111" s="197"/>
      <c r="AK111" s="202"/>
    </row>
    <row r="112" ht="14.6" customHeight="1">
      <c r="A112" t="s" s="194">
        <v>77</v>
      </c>
      <c r="B112" s="219">
        <v>0.5</v>
      </c>
      <c r="C112" s="180"/>
      <c r="D112" s="180"/>
      <c r="E112" s="180"/>
      <c r="F112" s="181"/>
      <c r="G112" s="181"/>
      <c r="H112" s="180"/>
      <c r="I112" s="181"/>
      <c r="J112" s="180"/>
      <c r="K112" s="180"/>
      <c r="L112" s="180"/>
      <c r="M112" s="181"/>
      <c r="N112" s="181"/>
      <c r="O112" s="183"/>
      <c r="P112" s="184"/>
      <c r="Q112" s="185"/>
      <c r="R112" s="180"/>
      <c r="S112" s="180"/>
      <c r="T112" s="180"/>
      <c r="U112" s="180"/>
      <c r="V112" s="180"/>
      <c r="W112" s="180"/>
      <c r="X112" s="180"/>
      <c r="Y112" s="181"/>
      <c r="Z112" s="196"/>
      <c r="AA112" s="197"/>
      <c r="AB112" s="197"/>
      <c r="AC112" s="197"/>
      <c r="AD112" s="222"/>
      <c r="AE112" s="198"/>
      <c r="AF112" s="199"/>
      <c r="AG112" s="200"/>
      <c r="AH112" s="201"/>
      <c r="AI112" s="197"/>
      <c r="AJ112" s="197"/>
      <c r="AK112" s="202"/>
    </row>
    <row r="113" ht="14.6" customHeight="1">
      <c r="A113" t="s" s="194">
        <v>78</v>
      </c>
      <c r="B113" s="219">
        <v>50</v>
      </c>
      <c r="C113" s="182"/>
      <c r="D113" s="182"/>
      <c r="E113" s="182"/>
      <c r="F113" s="205"/>
      <c r="G113" s="205"/>
      <c r="H113" s="206"/>
      <c r="I113" s="205"/>
      <c r="J113" s="182"/>
      <c r="K113" s="182"/>
      <c r="L113" s="182"/>
      <c r="M113" s="205"/>
      <c r="N113" s="205"/>
      <c r="O113" s="207"/>
      <c r="P113" s="208"/>
      <c r="Q113" s="209"/>
      <c r="R113" s="182"/>
      <c r="S113" s="182"/>
      <c r="T113" s="182"/>
      <c r="U113" s="182"/>
      <c r="V113" s="182"/>
      <c r="W113" s="182"/>
      <c r="X113" s="182"/>
      <c r="Y113" s="205"/>
      <c r="Z113" s="210"/>
      <c r="AA113" s="211"/>
      <c r="AB113" s="211"/>
      <c r="AC113" s="211"/>
      <c r="AD113" s="212"/>
      <c r="AE113" s="213"/>
      <c r="AF113" s="214"/>
      <c r="AG113" s="215"/>
      <c r="AH113" s="216"/>
      <c r="AI113" s="211"/>
      <c r="AJ113" s="211"/>
      <c r="AK113" s="217"/>
    </row>
    <row r="114" ht="14.6" customHeight="1">
      <c r="A114" t="s" s="194">
        <v>79</v>
      </c>
      <c r="B114" s="223">
        <v>7</v>
      </c>
      <c r="C114" s="182"/>
      <c r="D114" s="182"/>
      <c r="E114" s="182"/>
      <c r="F114" s="205"/>
      <c r="G114" s="205"/>
      <c r="H114" s="206"/>
      <c r="I114" s="205"/>
      <c r="J114" s="182"/>
      <c r="K114" s="182"/>
      <c r="L114" s="182"/>
      <c r="M114" s="205"/>
      <c r="N114" s="205"/>
      <c r="O114" s="207"/>
      <c r="P114" s="208"/>
      <c r="Q114" s="209"/>
      <c r="R114" s="182"/>
      <c r="S114" s="182"/>
      <c r="T114" s="182"/>
      <c r="U114" s="182"/>
      <c r="V114" s="182"/>
      <c r="W114" s="182"/>
      <c r="X114" s="182"/>
      <c r="Y114" s="205"/>
      <c r="Z114" s="210"/>
      <c r="AA114" s="211"/>
      <c r="AB114" s="211"/>
      <c r="AC114" s="211"/>
      <c r="AD114" s="212"/>
      <c r="AE114" s="213"/>
      <c r="AF114" s="214"/>
      <c r="AG114" s="215"/>
      <c r="AH114" s="216"/>
      <c r="AI114" s="211"/>
      <c r="AJ114" s="211"/>
      <c r="AK114" s="217"/>
    </row>
    <row r="115" ht="14.6" customHeight="1">
      <c r="A115" s="224"/>
      <c r="B115" s="225"/>
      <c r="C115" s="182"/>
      <c r="D115" s="182"/>
      <c r="E115" s="182"/>
      <c r="F115" s="205"/>
      <c r="G115" s="205"/>
      <c r="H115" s="206"/>
      <c r="I115" s="205"/>
      <c r="J115" s="182"/>
      <c r="K115" s="182"/>
      <c r="L115" s="182"/>
      <c r="M115" s="205"/>
      <c r="N115" s="205"/>
      <c r="O115" s="207"/>
      <c r="P115" s="208"/>
      <c r="Q115" s="209"/>
      <c r="R115" s="182"/>
      <c r="S115" s="182"/>
      <c r="T115" s="182"/>
      <c r="U115" s="182"/>
      <c r="V115" s="182"/>
      <c r="W115" s="182"/>
      <c r="X115" s="182"/>
      <c r="Y115" s="205"/>
      <c r="Z115" s="210"/>
      <c r="AA115" s="211"/>
      <c r="AB115" s="211"/>
      <c r="AC115" s="211"/>
      <c r="AD115" s="212"/>
      <c r="AE115" s="213"/>
      <c r="AF115" s="214"/>
      <c r="AG115" s="215"/>
      <c r="AH115" s="216"/>
      <c r="AI115" s="211"/>
      <c r="AJ115" s="211"/>
      <c r="AK115" s="217"/>
    </row>
    <row r="116" ht="14.6" customHeight="1">
      <c r="A116" s="224"/>
      <c r="B116" s="225"/>
      <c r="C116" s="182"/>
      <c r="D116" s="182"/>
      <c r="E116" s="182"/>
      <c r="F116" s="205"/>
      <c r="G116" s="205"/>
      <c r="H116" s="206"/>
      <c r="I116" s="205"/>
      <c r="J116" s="182"/>
      <c r="K116" s="182"/>
      <c r="L116" s="182"/>
      <c r="M116" s="205"/>
      <c r="N116" s="205"/>
      <c r="O116" s="207"/>
      <c r="P116" s="208"/>
      <c r="Q116" s="209"/>
      <c r="R116" s="182"/>
      <c r="S116" s="182"/>
      <c r="T116" s="182"/>
      <c r="U116" s="182"/>
      <c r="V116" s="182"/>
      <c r="W116" s="182"/>
      <c r="X116" s="182"/>
      <c r="Y116" s="205"/>
      <c r="Z116" s="210"/>
      <c r="AA116" s="211"/>
      <c r="AB116" s="211"/>
      <c r="AC116" s="211"/>
      <c r="AD116" s="212"/>
      <c r="AE116" s="213"/>
      <c r="AF116" s="214"/>
      <c r="AG116" s="215"/>
      <c r="AH116" s="216"/>
      <c r="AI116" s="211"/>
      <c r="AJ116" s="211"/>
      <c r="AK116" s="217"/>
    </row>
    <row r="117" ht="15.6" customHeight="1">
      <c r="A117" s="226"/>
      <c r="B117" s="227"/>
      <c r="C117" s="228"/>
      <c r="D117" s="228"/>
      <c r="E117" s="228"/>
      <c r="F117" s="229"/>
      <c r="G117" s="229"/>
      <c r="H117" s="230"/>
      <c r="I117" s="229"/>
      <c r="J117" s="228"/>
      <c r="K117" s="228"/>
      <c r="L117" s="228"/>
      <c r="M117" s="229"/>
      <c r="N117" s="229"/>
      <c r="O117" s="231"/>
      <c r="P117" s="232"/>
      <c r="Q117" s="233"/>
      <c r="R117" s="228"/>
      <c r="S117" s="228"/>
      <c r="T117" s="228"/>
      <c r="U117" s="228"/>
      <c r="V117" s="228"/>
      <c r="W117" s="228"/>
      <c r="X117" s="228"/>
      <c r="Y117" s="229"/>
      <c r="Z117" s="234"/>
      <c r="AA117" s="235"/>
      <c r="AB117" s="235"/>
      <c r="AC117" s="235"/>
      <c r="AD117" s="236"/>
      <c r="AE117" s="237"/>
      <c r="AF117" s="238"/>
      <c r="AG117" s="239"/>
      <c r="AH117" s="240"/>
      <c r="AI117" s="235"/>
      <c r="AJ117" s="235"/>
      <c r="AK117" s="241"/>
    </row>
  </sheetData>
  <conditionalFormatting sqref="B90:C90">
    <cfRule type="cellIs" dxfId="0" priority="1" operator="notEqual" stopIfTrue="1">
      <formula>"0"</formula>
    </cfRule>
  </conditionalFormatting>
  <pageMargins left="0.75" right="0.75" top="1" bottom="1" header="0.5" footer="0.5"/>
  <pageSetup firstPageNumber="1" fitToHeight="1" fitToWidth="1" scale="25" useFirstPageNumber="0" orientation="landscape" pageOrder="downThenOver"/>
  <drawing r:id="rId1"/>
  <legacyDrawing r:id="rId2"/>
</worksheet>
</file>

<file path=xl/worksheets/sheet3.xml><?xml version="1.0" encoding="utf-8"?>
<worksheet xmlns:r="http://schemas.openxmlformats.org/officeDocument/2006/relationships" xmlns="http://schemas.openxmlformats.org/spreadsheetml/2006/main">
  <dimension ref="A1:I13"/>
  <sheetViews>
    <sheetView workbookViewId="0" showGridLines="0" defaultGridColor="1"/>
  </sheetViews>
  <sheetFormatPr defaultColWidth="45.29" defaultRowHeight="18" customHeight="1" outlineLevelRow="0" outlineLevelCol="0"/>
  <cols>
    <col min="1" max="1" width="73.3516" style="242" customWidth="1"/>
    <col min="2" max="2" width="17.125" style="242" customWidth="1"/>
    <col min="3" max="3" width="12.3516" style="242" customWidth="1"/>
    <col min="4" max="4" width="12.3516" style="242" customWidth="1"/>
    <col min="5" max="5" width="12.5" style="242" customWidth="1"/>
    <col min="6" max="6" width="12.5" style="242" customWidth="1"/>
    <col min="7" max="7" width="12.3516" style="242" customWidth="1"/>
    <col min="8" max="8" width="12.3516" style="242" customWidth="1"/>
    <col min="9" max="9" width="12.3516" style="242" customWidth="1"/>
    <col min="10" max="256" width="45.2969" style="242" customWidth="1"/>
  </cols>
  <sheetData>
    <row r="1" ht="22.6" customHeight="1">
      <c r="A1" t="s" s="243">
        <v>53</v>
      </c>
      <c r="B1" s="244"/>
      <c r="C1" s="245"/>
      <c r="D1" s="245"/>
      <c r="E1" s="245"/>
      <c r="F1" s="245"/>
      <c r="G1" s="245"/>
      <c r="H1" s="245"/>
      <c r="I1" s="245"/>
    </row>
    <row r="2" ht="14.6" customHeight="1">
      <c r="A2" s="246"/>
      <c r="B2" s="247">
        <v>42675</v>
      </c>
      <c r="C2" s="247">
        <v>42705</v>
      </c>
      <c r="D2" s="247">
        <v>42736</v>
      </c>
      <c r="E2" s="247">
        <v>42767</v>
      </c>
      <c r="F2" s="247">
        <v>42795</v>
      </c>
      <c r="G2" s="247">
        <v>42826</v>
      </c>
      <c r="H2" s="247">
        <v>42856</v>
      </c>
      <c r="I2" s="247">
        <v>42887</v>
      </c>
    </row>
    <row r="3" ht="22.6" customHeight="1">
      <c r="A3" t="s" s="246">
        <v>54</v>
      </c>
      <c r="B3" s="248">
        <f>'PAYYAP 36 Months - Table 1'!B80</f>
        <v>20</v>
      </c>
      <c r="C3" s="248">
        <f>'PAYYAP 36 Months - Table 1'!C80</f>
        <v>520</v>
      </c>
      <c r="D3" s="248">
        <f>'PAYYAP 36 Months - Table 1'!D80</f>
        <v>1020</v>
      </c>
      <c r="E3" s="248">
        <f>'PAYYAP 36 Months - Table 1'!E80</f>
        <v>1520</v>
      </c>
      <c r="F3" s="248">
        <f>'PAYYAP 36 Months - Table 1'!F80</f>
        <v>31520</v>
      </c>
      <c r="G3" s="248">
        <f>'PAYYAP 36 Months - Table 1'!G80</f>
        <v>61520</v>
      </c>
      <c r="H3" s="248">
        <f>'PAYYAP 36 Months - Table 1'!H80</f>
        <v>91520</v>
      </c>
      <c r="I3" s="248">
        <f>'PAYYAP 36 Months - Table 1'!I80</f>
        <v>121520</v>
      </c>
    </row>
    <row r="4" ht="22.6" customHeight="1">
      <c r="A4" t="s" s="246">
        <v>55</v>
      </c>
      <c r="B4" s="249">
        <f>'PAYYAP 36 Months - Table 1'!B81</f>
        <v>1</v>
      </c>
      <c r="C4" s="249">
        <f>'PAYYAP 36 Months - Table 1'!C81</f>
        <v>26</v>
      </c>
      <c r="D4" s="249">
        <f>'PAYYAP 36 Months - Table 1'!D81</f>
        <v>51</v>
      </c>
      <c r="E4" s="249">
        <f>'PAYYAP 36 Months - Table 1'!E81</f>
        <v>76</v>
      </c>
      <c r="F4" s="249">
        <f>'PAYYAP 36 Months - Table 1'!F81</f>
        <v>1576</v>
      </c>
      <c r="G4" s="249">
        <f>'PAYYAP 36 Months - Table 1'!G81</f>
        <v>3076</v>
      </c>
      <c r="H4" s="249">
        <f>'PAYYAP 36 Months - Table 1'!H81</f>
        <v>4576</v>
      </c>
      <c r="I4" s="249">
        <f>'PAYYAP 36 Months - Table 1'!I81</f>
        <v>6076</v>
      </c>
    </row>
    <row r="5" ht="22.6" customHeight="1">
      <c r="A5" t="s" s="246">
        <v>56</v>
      </c>
      <c r="B5" s="248">
        <f>'PAYYAP 36 Months - Table 1'!B82</f>
        <v>0.25</v>
      </c>
      <c r="C5" s="248">
        <f>'PAYYAP 36 Months - Table 1'!C82</f>
        <v>6.5</v>
      </c>
      <c r="D5" s="248">
        <f>'PAYYAP 36 Months - Table 1'!D82</f>
        <v>12.75</v>
      </c>
      <c r="E5" s="248">
        <f>'PAYYAP 36 Months - Table 1'!E82</f>
        <v>19</v>
      </c>
      <c r="F5" s="248">
        <f>'PAYYAP 36 Months - Table 1'!F82</f>
        <v>394</v>
      </c>
      <c r="G5" s="248">
        <f>'PAYYAP 36 Months - Table 1'!G82</f>
        <v>769</v>
      </c>
      <c r="H5" s="248">
        <f>'PAYYAP 36 Months - Table 1'!H82</f>
        <v>1144</v>
      </c>
      <c r="I5" s="248">
        <f>'PAYYAP 36 Months - Table 1'!I82</f>
        <v>1519</v>
      </c>
    </row>
    <row r="6" ht="22.6" customHeight="1">
      <c r="A6" t="s" s="246">
        <v>57</v>
      </c>
      <c r="B6" s="249">
        <f>'PAYYAP 36 Months - Table 1'!B83</f>
        <v>0.25</v>
      </c>
      <c r="C6" s="249">
        <f>'PAYYAP 36 Months - Table 1'!C83</f>
        <v>6.75</v>
      </c>
      <c r="D6" s="249">
        <f>'PAYYAP 36 Months - Table 1'!D83</f>
        <v>19.5</v>
      </c>
      <c r="E6" s="249">
        <f>'PAYYAP 36 Months - Table 1'!E83</f>
        <v>38.5</v>
      </c>
      <c r="F6" s="249">
        <f>'PAYYAP 36 Months - Table 1'!F83</f>
        <v>432.5</v>
      </c>
      <c r="G6" s="249">
        <f>'PAYYAP 36 Months - Table 1'!G83</f>
        <v>1201.5</v>
      </c>
      <c r="H6" s="249">
        <f>'PAYYAP 36 Months - Table 1'!H83</f>
        <v>2345.5</v>
      </c>
      <c r="I6" s="249">
        <f>'PAYYAP 36 Months - Table 1'!I83</f>
        <v>3864.5</v>
      </c>
    </row>
    <row r="7" ht="22.6" customHeight="1">
      <c r="A7" t="s" s="246">
        <v>82</v>
      </c>
      <c r="B7" s="250">
        <f>'PAYYAP 36 Months - Table 1'!B88</f>
        <v>0</v>
      </c>
      <c r="C7" s="250">
        <f>'PAYYAP 36 Months - Table 1'!C88</f>
        <v>3375</v>
      </c>
      <c r="D7" s="250">
        <f>'PAYYAP 36 Months - Table 1'!D88</f>
        <v>9750</v>
      </c>
      <c r="E7" s="250">
        <f>'PAYYAP 36 Months - Table 1'!E88</f>
        <v>19250</v>
      </c>
      <c r="F7" s="250">
        <f>'PAYYAP 36 Months - Table 1'!F88</f>
        <v>216250</v>
      </c>
      <c r="G7" s="250">
        <f>'PAYYAP 36 Months - Table 1'!G88</f>
        <v>600750</v>
      </c>
      <c r="H7" s="250">
        <f>'PAYYAP 36 Months - Table 1'!H88</f>
        <v>1172750</v>
      </c>
      <c r="I7" s="250">
        <f>'PAYYAP 36 Months - Table 1'!I88</f>
        <v>1932250</v>
      </c>
    </row>
    <row r="8" ht="22.6" customHeight="1">
      <c r="A8" t="s" s="251">
        <v>83</v>
      </c>
      <c r="B8" s="252"/>
      <c r="C8" s="252"/>
      <c r="D8" s="252"/>
      <c r="E8" s="252"/>
      <c r="F8" s="252"/>
      <c r="G8" s="252"/>
      <c r="H8" s="252"/>
      <c r="I8" s="252"/>
    </row>
    <row r="9" ht="22.6" customHeight="1">
      <c r="A9" t="s" s="246">
        <v>54</v>
      </c>
      <c r="B9" s="248">
        <v>80</v>
      </c>
      <c r="C9" s="253">
        <v>473</v>
      </c>
      <c r="D9" s="253"/>
      <c r="E9" s="253"/>
      <c r="F9" s="253"/>
      <c r="G9" s="253"/>
      <c r="H9" s="253"/>
      <c r="I9" s="253"/>
    </row>
    <row r="10" ht="22.6" customHeight="1">
      <c r="A10" t="s" s="246">
        <v>55</v>
      </c>
      <c r="B10" s="249">
        <v>9</v>
      </c>
      <c r="C10" s="249">
        <v>157</v>
      </c>
      <c r="D10" s="249"/>
      <c r="E10" s="249"/>
      <c r="F10" s="249"/>
      <c r="G10" s="249"/>
      <c r="H10" s="249"/>
      <c r="I10" s="249"/>
    </row>
    <row r="11" ht="22.6" customHeight="1">
      <c r="A11" t="s" s="246">
        <v>56</v>
      </c>
      <c r="B11" s="248">
        <v>0</v>
      </c>
      <c r="C11" s="253">
        <v>7</v>
      </c>
      <c r="D11" s="253"/>
      <c r="E11" s="253"/>
      <c r="F11" s="253"/>
      <c r="G11" s="253"/>
      <c r="H11" s="253"/>
      <c r="I11" s="253"/>
    </row>
    <row r="12" ht="22.6" customHeight="1">
      <c r="A12" t="s" s="246">
        <v>57</v>
      </c>
      <c r="B12" s="249">
        <v>9</v>
      </c>
      <c r="C12" s="249">
        <v>7</v>
      </c>
      <c r="D12" s="249"/>
      <c r="E12" s="249"/>
      <c r="F12" s="249"/>
      <c r="G12" s="249"/>
      <c r="H12" s="249"/>
      <c r="I12" s="249"/>
    </row>
    <row r="13" ht="22.6" customHeight="1">
      <c r="A13" t="s" s="246">
        <v>82</v>
      </c>
      <c r="B13" s="254">
        <v>0</v>
      </c>
      <c r="C13" s="255">
        <v>1780.57</v>
      </c>
      <c r="D13" s="255"/>
      <c r="E13" s="255"/>
      <c r="F13" s="255"/>
      <c r="G13" s="255"/>
      <c r="H13" s="255"/>
      <c r="I13" s="255"/>
    </row>
  </sheetData>
  <pageMargins left="0.75" right="0.75" top="1" bottom="1" header="0.5" footer="0.5"/>
  <pageSetup firstPageNumber="1" fitToHeight="1" fitToWidth="1" scale="25" useFirstPageNumber="0" orientation="landscape" pageOrder="downThenOver"/>
  <drawing r:id="rId1"/>
  <legacyDrawing r:id="rId2"/>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