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PAYYAP 36 Months - Table 1" sheetId="2" r:id="rId5"/>
    <sheet name="PAYYAP 36 Months - Table 1-1" sheetId="3" r:id="rId6"/>
    <sheet name="PAYYAP 36 Months - Drawings" sheetId="4" r:id="rId7"/>
  </sheets>
</workbook>
</file>

<file path=xl/comments1.xml><?xml version="1.0" encoding="utf-8"?>
<comments xmlns="http://schemas.openxmlformats.org/spreadsheetml/2006/main">
  <authors>
    <author>Author</author>
    <author>shea writer</author>
  </authors>
  <commentList>
    <comment ref="A82" authorId="0">
      <text>
        <r>
          <rPr>
            <sz val="11"/>
            <color indexed="8"/>
            <rFont val="Helvetica"/>
          </rPr>
          <t xml:space="preserve">Author:
For every $1.00 spent online advertising, LIVE Pilot Metrics suggest we can expect one (1) new registered member.
</t>
        </r>
      </text>
    </comment>
    <comment ref="A90" authorId="0">
      <text>
        <r>
          <rPr>
            <sz val="11"/>
            <color indexed="8"/>
            <rFont val="Helvetica"/>
          </rPr>
          <t xml:space="preserve">Author:
Live Pilot Metrics suggest we can expect $500 monthly, per “Live Processing” Member.
</t>
        </r>
      </text>
    </comment>
    <comment ref="B116" authorId="0">
      <text>
        <r>
          <rPr>
            <sz val="11"/>
            <color indexed="8"/>
            <rFont val="Helvetica"/>
          </rPr>
          <t>Author:
Each registered member can be expected to attract another 1.0 registered members over the lifetime of the membership.</t>
        </r>
      </text>
    </comment>
    <comment ref="B119" authorId="1">
      <text>
        <r>
          <rPr>
            <sz val="11"/>
            <color indexed="8"/>
            <rFont val="Helvetica"/>
          </rPr>
          <t>shea writer:
We assume small merchants facilitating ~10 transactions per month (w/ avg. transaction value at USD 50.00)</t>
        </r>
      </text>
    </comment>
  </commentList>
</comments>
</file>

<file path=xl/comments2.xml><?xml version="1.0" encoding="utf-8"?>
<comments xmlns="http://schemas.openxmlformats.org/spreadsheetml/2006/main">
  <authors>
    <author>Author</author>
  </authors>
  <commentList>
    <comment ref="A3" authorId="0">
      <text>
        <r>
          <rPr>
            <sz val="11"/>
            <color indexed="8"/>
            <rFont val="Helvetica"/>
          </rPr>
          <t xml:space="preserve">Author:
For every $1.00 spent online advertising, LIVE Pilot Metrics suggest we can expect one (1) new registered member.
</t>
        </r>
      </text>
    </comment>
    <comment ref="A9" authorId="0">
      <text>
        <r>
          <rPr>
            <sz val="11"/>
            <color indexed="8"/>
            <rFont val="Helvetica"/>
          </rPr>
          <t xml:space="preserve">Author:
For every $1.00 spent online advertising, LIVE Pilot Metrics suggest we can expect one (1) new registered member.
</t>
        </r>
      </text>
    </comment>
  </commentList>
</comments>
</file>

<file path=xl/sharedStrings.xml><?xml version="1.0" encoding="utf-8"?>
<sst xmlns="http://schemas.openxmlformats.org/spreadsheetml/2006/main" uniqueCount="96">
  <si>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</si>
  <si>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</si>
  <si>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</si>
  <si>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</si>
  <si>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PAYYAP 36 Months</t>
  </si>
  <si>
    <t>Table 1</t>
  </si>
  <si>
    <t>PAYYAP 36 Months - Table 1</t>
  </si>
  <si>
    <t>MONTHS (TOTAL):</t>
  </si>
  <si>
    <t>MONTHS (BEGIN “TRANCHE 1”)</t>
  </si>
  <si>
    <t>MONTHS (BEGIN “TRANCHE 2”)</t>
  </si>
  <si>
    <t>EXPENSES:</t>
  </si>
  <si>
    <t>CASH INVESTMENTS:</t>
  </si>
  <si>
    <t>FIXED:</t>
  </si>
  <si>
    <t>Office/Rent</t>
  </si>
  <si>
    <t>PAYYAP LLC (75 Park Avenue, Suite 2607; NY, NY)</t>
  </si>
  <si>
    <t>Misc.</t>
  </si>
  <si>
    <t>subtotal</t>
  </si>
  <si>
    <t>Executive</t>
  </si>
  <si>
    <t>CEO</t>
  </si>
  <si>
    <t>CFO</t>
  </si>
  <si>
    <t>Head of HR</t>
  </si>
  <si>
    <t>CTO</t>
  </si>
  <si>
    <t>Head of Compliance</t>
  </si>
  <si>
    <t>Head of Marketing</t>
  </si>
  <si>
    <t>Technical:</t>
  </si>
  <si>
    <t>Sr. Developer (Network)</t>
  </si>
  <si>
    <t>Jr. Developer (Network)</t>
  </si>
  <si>
    <t>Sr. Developer (WWW)</t>
  </si>
  <si>
    <t>Jr. Developer (WWW)</t>
  </si>
  <si>
    <t>Sr. Developer (App)</t>
  </si>
  <si>
    <t>Jr. Developer (App)</t>
  </si>
  <si>
    <t>Sr. Developer (Cust. Support)</t>
  </si>
  <si>
    <t>Jr. Developer (Cust. Support)</t>
  </si>
  <si>
    <t>Sr. Developer (Voice/VOIP)</t>
  </si>
  <si>
    <t>Jr. Developer (Voice/VOIP)</t>
  </si>
  <si>
    <t>Customer Support:</t>
  </si>
  <si>
    <t>Sr Customer Support / Manager</t>
  </si>
  <si>
    <t>Jr. Customer Support (6AM - 12PM)</t>
  </si>
  <si>
    <t>Jr. Customer Support (12PM - 6PM)</t>
  </si>
  <si>
    <t>Jr. Customer Support (6PM - 12AM)</t>
  </si>
  <si>
    <t>Jr. Customer Support (12AM - 6AM)</t>
  </si>
  <si>
    <t>TOTAL STAFF:</t>
  </si>
  <si>
    <t xml:space="preserve"> (EWD STAFF)</t>
  </si>
  <si>
    <t>Professional Services</t>
  </si>
  <si>
    <t>ISP &amp; Network Services</t>
  </si>
  <si>
    <t>Legal</t>
  </si>
  <si>
    <t>Accounting</t>
  </si>
  <si>
    <t>Capital &amp; Finance Consulting</t>
  </si>
  <si>
    <t>EWD (food for staff)</t>
  </si>
  <si>
    <t>Travel</t>
  </si>
  <si>
    <t>Hardware/Software</t>
  </si>
  <si>
    <t>Contingencies</t>
  </si>
  <si>
    <t>ADVERTISING:</t>
  </si>
  <si>
    <t>Online Advertising (Google, BING, Yahoo, etc.)</t>
  </si>
  <si>
    <t>TOTAL MONTHLY EXPENSES:</t>
  </si>
  <si>
    <t>PROJECTED KPI’s:</t>
  </si>
  <si>
    <t>New Registered Members</t>
  </si>
  <si>
    <t>New Members w/ ID Verified (100-Point KYC Credentials)</t>
  </si>
  <si>
    <t>New Live Processing  Members</t>
  </si>
  <si>
    <t>TOTAL Live Processing  Members</t>
  </si>
  <si>
    <t>REVENUE &amp; INCOME:</t>
  </si>
  <si>
    <t>gross processing:</t>
  </si>
  <si>
    <r>
      <rPr>
        <sz val="11"/>
        <color indexed="8"/>
        <rFont val="Arial"/>
      </rPr>
      <t xml:space="preserve">Proj. </t>
    </r>
    <r>
      <rPr>
        <b val="1"/>
        <sz val="11"/>
        <color indexed="8"/>
        <rFont val="Arial"/>
      </rPr>
      <t>Gross Processing Volume</t>
    </r>
  </si>
  <si>
    <t>Proj. Batch-Outs</t>
  </si>
  <si>
    <t>monthly process growth (%):</t>
  </si>
  <si>
    <t>n/a</t>
  </si>
  <si>
    <t>Est. Gross Profit</t>
  </si>
  <si>
    <t>month over month growth rate:</t>
  </si>
  <si>
    <t>net profit:</t>
  </si>
  <si>
    <t>Net Profit (EBIT)</t>
  </si>
  <si>
    <t>cash balance:</t>
  </si>
  <si>
    <t>CASH BALANCE</t>
  </si>
  <si>
    <t>enterprise valuation:</t>
  </si>
  <si>
    <t>Enterprise Valuation (@ 8x Gross Profit)</t>
  </si>
  <si>
    <t>REFERENCES:</t>
  </si>
  <si>
    <t xml:space="preserve">Mobile Commerce + Cross Boarder E-Commerce </t>
  </si>
  <si>
    <t>market penetration:</t>
  </si>
  <si>
    <t>Market Penetration</t>
  </si>
  <si>
    <t>KPIs:</t>
  </si>
  <si>
    <t>percent of transactions as net revenue to PAYYAP:</t>
  </si>
  <si>
    <t>$1.00 ad spend = how many registered users:</t>
  </si>
  <si>
    <t>% of registered users converted to approved accounts:</t>
  </si>
  <si>
    <t>% of approved accounts converted to active accounts:</t>
  </si>
  <si>
    <t>avg. active account processing volume / month:</t>
  </si>
  <si>
    <t>active account word-of-mouth ratio:</t>
  </si>
  <si>
    <t>batch-out fee (net):</t>
  </si>
  <si>
    <t>avg. transaction:</t>
  </si>
  <si>
    <t>avg. number of batch-outs / month:</t>
  </si>
  <si>
    <t>Table 1-1</t>
  </si>
  <si>
    <t>PAYYAP 36 Months - Table 1-1</t>
  </si>
  <si>
    <t>TOTAL Processing Volume</t>
  </si>
  <si>
    <t>LIVE KPI’s:</t>
  </si>
  <si>
    <t>"All Drawings from the Sheet"</t>
  </si>
  <si>
    <t>PAYYAP 36 Months - Drawings</t>
  </si>
  <si/>
  <si/>
</sst>
</file>

<file path=xl/styles.xml><?xml version="1.0" encoding="utf-8"?>
<styleSheet xmlns="http://schemas.openxmlformats.org/spreadsheetml/2006/main">
  <numFmts count="13">
    <numFmt numFmtId="0" formatCode="General"/>
    <numFmt numFmtId="59" formatCode="[$$-409]#,##0"/>
    <numFmt numFmtId="60" formatCode="_-[$$-409]* #,##0_-;_-[$$-409]* \(#,##0\)_-;_-[$$-409]* &quot;-&quot;??;_-@_-"/>
    <numFmt numFmtId="61" formatCode="&quot;$&quot;#,##0"/>
    <numFmt numFmtId="62" formatCode="_-[$$-409]* #,##0.00_-;_-[$$-409]* \(#,##0.00\)_-;_-[$$-409]* &quot;-&quot;??;_-@_-"/>
    <numFmt numFmtId="63" formatCode="#,##0.000"/>
    <numFmt numFmtId="64" formatCode="#,##0%"/>
    <numFmt numFmtId="65" formatCode="0.00000%"/>
    <numFmt numFmtId="66" formatCode="0.0000000%"/>
    <numFmt numFmtId="67" formatCode="#,##0.0000%"/>
    <numFmt numFmtId="68" formatCode="#,##0.0000"/>
    <numFmt numFmtId="69" formatCode="#,##0.0"/>
    <numFmt numFmtId="70" formatCode="mmmm"/>
  </numFmts>
  <fonts count="37">
    <font>
      <sz val="10"/>
      <color indexed="8"/>
      <name val="Helvetica"/>
    </font>
    <font>
      <sz val="12"/>
      <color indexed="8"/>
      <name val="Helvetica"/>
    </font>
    <font>
      <sz val="14"/>
      <color indexed="8"/>
      <name val="Helvetica"/>
    </font>
    <font>
      <u val="single"/>
      <sz val="12"/>
      <color indexed="11"/>
      <name val="Helvetica"/>
    </font>
    <font>
      <sz val="10"/>
      <color indexed="8"/>
      <name val="Arial"/>
    </font>
    <font>
      <b val="1"/>
      <sz val="12"/>
      <color indexed="8"/>
      <name val="Helvetica Neue"/>
    </font>
    <font>
      <sz val="11"/>
      <color indexed="8"/>
      <name val="Arial"/>
    </font>
    <font>
      <sz val="12"/>
      <color indexed="8"/>
      <name val="Arial"/>
    </font>
    <font>
      <b val="1"/>
      <sz val="11"/>
      <color indexed="8"/>
      <name val="Arial"/>
    </font>
    <font>
      <b val="1"/>
      <sz val="11"/>
      <color indexed="23"/>
      <name val="Arial"/>
    </font>
    <font>
      <b val="1"/>
      <sz val="12"/>
      <color indexed="23"/>
      <name val="Arial"/>
    </font>
    <font>
      <b val="1"/>
      <i val="1"/>
      <sz val="12"/>
      <color indexed="23"/>
      <name val="Arial"/>
    </font>
    <font>
      <sz val="10"/>
      <color indexed="23"/>
      <name val="Arial"/>
    </font>
    <font>
      <sz val="12"/>
      <color indexed="23"/>
      <name val="Arial"/>
    </font>
    <font>
      <b val="1"/>
      <sz val="12"/>
      <color indexed="24"/>
      <name val="Arial"/>
    </font>
    <font>
      <sz val="12"/>
      <color indexed="24"/>
      <name val="Arial"/>
    </font>
    <font>
      <b val="1"/>
      <sz val="11"/>
      <color indexed="25"/>
      <name val="Arial"/>
    </font>
    <font>
      <b val="1"/>
      <sz val="12"/>
      <color indexed="25"/>
      <name val="Arial"/>
    </font>
    <font>
      <b val="1"/>
      <sz val="13"/>
      <color indexed="26"/>
      <name val="Arial"/>
    </font>
    <font>
      <b val="1"/>
      <sz val="11"/>
      <color indexed="27"/>
      <name val="Arial"/>
    </font>
    <font>
      <b val="1"/>
      <sz val="12"/>
      <color indexed="27"/>
      <name val="Arial"/>
    </font>
    <font>
      <sz val="11"/>
      <color indexed="8"/>
      <name val="Helvetica"/>
    </font>
    <font>
      <b val="1"/>
      <sz val="12"/>
      <color indexed="8"/>
      <name val="Arial"/>
    </font>
    <font>
      <sz val="11"/>
      <color indexed="13"/>
      <name val="Arial"/>
    </font>
    <font>
      <sz val="12"/>
      <color indexed="28"/>
      <name val="Arial"/>
    </font>
    <font>
      <b val="1"/>
      <sz val="14"/>
      <color indexed="8"/>
      <name val="Arial"/>
    </font>
    <font>
      <b val="1"/>
      <sz val="12"/>
      <color indexed="30"/>
      <name val="Arial"/>
    </font>
    <font>
      <b val="1"/>
      <sz val="12"/>
      <color indexed="31"/>
      <name val="Arial"/>
    </font>
    <font>
      <b val="1"/>
      <sz val="11"/>
      <color indexed="24"/>
      <name val="Arial"/>
    </font>
    <font>
      <b val="1"/>
      <sz val="14"/>
      <color indexed="32"/>
      <name val="Arial"/>
    </font>
    <font>
      <b val="1"/>
      <sz val="12"/>
      <color indexed="33"/>
      <name val="Arial"/>
    </font>
    <font>
      <sz val="10"/>
      <color indexed="8"/>
      <name val="Calibri"/>
    </font>
    <font>
      <b val="1"/>
      <sz val="20"/>
      <color indexed="8"/>
      <name val="Calibri"/>
    </font>
    <font>
      <b val="1"/>
      <sz val="16"/>
      <color indexed="8"/>
      <name val="Calibri"/>
    </font>
    <font>
      <shadow val="1"/>
      <sz val="10"/>
      <color indexed="8"/>
      <name val="Calibri"/>
    </font>
    <font>
      <b val="1"/>
      <sz val="18"/>
      <color indexed="8"/>
      <name val="Calibri"/>
    </font>
    <font>
      <sz val="12"/>
      <color indexed="8"/>
      <name val="Helvetica Neue"/>
    </font>
  </fonts>
  <fills count="1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2"/>
        <bgColor auto="1"/>
      </patternFill>
    </fill>
    <fill>
      <patternFill patternType="solid">
        <fgColor indexed="34"/>
        <bgColor auto="1"/>
      </patternFill>
    </fill>
    <fill>
      <patternFill patternType="solid">
        <fgColor indexed="35"/>
        <bgColor auto="1"/>
      </patternFill>
    </fill>
    <fill>
      <gradientFill type="linear" degree="90">
        <stop position="0">
          <color rgb="ffeaeaea"/>
        </stop>
        <stop position="1">
          <color rgb="ff919191"/>
        </stop>
      </gradientFill>
    </fill>
    <fill>
      <patternFill patternType="solid">
        <fgColor indexed="36"/>
        <bgColor auto="1"/>
      </patternFill>
    </fill>
    <fill>
      <gradientFill type="linear" degree="90">
        <stop position="0">
          <color rgb="ff9ce159"/>
        </stop>
        <stop position="1">
          <color rgb="ff578625"/>
        </stop>
      </gradientFill>
    </fill>
  </fills>
  <borders count="73">
    <border>
      <left/>
      <right/>
      <top/>
      <bottom/>
      <diagonal/>
    </border>
    <border>
      <left style="thick">
        <color indexed="8"/>
      </left>
      <right style="thin">
        <color indexed="13"/>
      </right>
      <top style="thick">
        <color indexed="8"/>
      </top>
      <bottom>
        <color indexed="8"/>
      </bottom>
      <diagonal/>
    </border>
    <border>
      <left style="thin">
        <color indexed="13"/>
      </left>
      <right style="thin">
        <color indexed="13"/>
      </right>
      <top style="thick">
        <color indexed="8"/>
      </top>
      <bottom style="thin">
        <color indexed="13"/>
      </bottom>
      <diagonal/>
    </border>
    <border>
      <left style="thin">
        <color indexed="13"/>
      </left>
      <right>
        <color indexed="8"/>
      </right>
      <top style="thick">
        <color indexed="8"/>
      </top>
      <bottom style="thin">
        <color indexed="13"/>
      </bottom>
      <diagonal/>
    </border>
    <border>
      <left>
        <color indexed="8"/>
      </left>
      <right style="thin">
        <color indexed="13"/>
      </right>
      <top style="thick">
        <color indexed="8"/>
      </top>
      <bottom style="thin">
        <color indexed="13"/>
      </bottom>
      <diagonal/>
    </border>
    <border>
      <left style="thin">
        <color indexed="13"/>
      </left>
      <right style="thin">
        <color indexed="15"/>
      </right>
      <top style="thick">
        <color indexed="8"/>
      </top>
      <bottom style="thin">
        <color indexed="13"/>
      </bottom>
      <diagonal/>
    </border>
    <border>
      <left style="thin">
        <color indexed="15"/>
      </left>
      <right style="thin">
        <color indexed="15"/>
      </right>
      <top style="thick">
        <color indexed="8"/>
      </top>
      <bottom style="thin">
        <color indexed="13"/>
      </bottom>
      <diagonal/>
    </border>
    <border>
      <left style="thin">
        <color indexed="15"/>
      </left>
      <right style="thin">
        <color indexed="13"/>
      </right>
      <top style="thick">
        <color indexed="8"/>
      </top>
      <bottom style="thin">
        <color indexed="13"/>
      </bottom>
      <diagonal/>
    </border>
    <border>
      <left>
        <color indexed="8"/>
      </left>
      <right style="thin">
        <color indexed="16"/>
      </right>
      <top style="thick">
        <color indexed="8"/>
      </top>
      <bottom style="thin">
        <color indexed="13"/>
      </bottom>
      <diagonal/>
    </border>
    <border>
      <left style="thin">
        <color indexed="16"/>
      </left>
      <right style="thin">
        <color indexed="16"/>
      </right>
      <top style="thick">
        <color indexed="8"/>
      </top>
      <bottom style="thin">
        <color indexed="13"/>
      </bottom>
      <diagonal/>
    </border>
    <border>
      <left style="thin">
        <color indexed="16"/>
      </left>
      <right style="thin">
        <color indexed="13"/>
      </right>
      <top style="thick">
        <color indexed="8"/>
      </top>
      <bottom style="thin">
        <color indexed="13"/>
      </bottom>
      <diagonal/>
    </border>
    <border>
      <left>
        <color indexed="8"/>
      </left>
      <right>
        <color indexed="8"/>
      </right>
      <top style="thick">
        <color indexed="8"/>
      </top>
      <bottom style="thin">
        <color indexed="13"/>
      </bottom>
      <diagonal/>
    </border>
    <border>
      <left style="thin">
        <color indexed="16"/>
      </left>
      <right style="thick">
        <color indexed="8"/>
      </right>
      <top style="thick">
        <color indexed="8"/>
      </top>
      <bottom style="thin">
        <color indexed="13"/>
      </bottom>
      <diagonal/>
    </border>
    <border>
      <left style="thick">
        <color indexed="8"/>
      </left>
      <right style="thin">
        <color indexed="13"/>
      </right>
      <top>
        <color indexed="8"/>
      </top>
      <bottom>
        <color indexed="8"/>
      </bottom>
      <diagonal/>
    </border>
    <border>
      <left style="thin">
        <color indexed="13"/>
      </left>
      <right style="thin">
        <color indexed="13"/>
      </right>
      <top style="thin">
        <color indexed="13"/>
      </top>
      <bottom style="thin">
        <color indexed="13"/>
      </bottom>
      <diagonal/>
    </border>
    <border>
      <left style="thin">
        <color indexed="13"/>
      </left>
      <right style="thick">
        <color indexed="8"/>
      </right>
      <top style="thin">
        <color indexed="13"/>
      </top>
      <bottom style="thin">
        <color indexed="13"/>
      </bottom>
      <diagonal/>
    </border>
    <border>
      <left style="thick">
        <color indexed="8"/>
      </left>
      <right style="thin">
        <color indexed="17"/>
      </right>
      <top>
        <color indexed="8"/>
      </top>
      <bottom style="thin">
        <color indexed="13"/>
      </bottom>
      <diagonal/>
    </border>
    <border>
      <left style="thin">
        <color indexed="17"/>
      </left>
      <right style="thin">
        <color indexed="17"/>
      </right>
      <top style="thin">
        <color indexed="13"/>
      </top>
      <bottom style="thin">
        <color indexed="17"/>
      </bottom>
      <diagonal/>
    </border>
    <border>
      <left style="thin">
        <color indexed="17"/>
      </left>
      <right style="thin">
        <color indexed="21"/>
      </right>
      <top style="thin">
        <color indexed="13"/>
      </top>
      <bottom style="thin">
        <color indexed="17"/>
      </bottom>
      <diagonal/>
    </border>
    <border>
      <left style="thin">
        <color indexed="21"/>
      </left>
      <right style="thin">
        <color indexed="21"/>
      </right>
      <top style="thin">
        <color indexed="13"/>
      </top>
      <bottom style="thin">
        <color indexed="17"/>
      </bottom>
      <diagonal/>
    </border>
    <border>
      <left style="thin">
        <color indexed="21"/>
      </left>
      <right style="thin">
        <color indexed="17"/>
      </right>
      <top style="thin">
        <color indexed="13"/>
      </top>
      <bottom style="thin">
        <color indexed="17"/>
      </bottom>
      <diagonal/>
    </border>
    <border>
      <left style="thin">
        <color indexed="17"/>
      </left>
      <right style="thick">
        <color indexed="8"/>
      </right>
      <top style="thin">
        <color indexed="13"/>
      </top>
      <bottom style="thin">
        <color indexed="17"/>
      </bottom>
      <diagonal/>
    </border>
    <border>
      <left style="thick">
        <color indexed="8"/>
      </left>
      <right style="thin">
        <color indexed="17"/>
      </right>
      <top style="thin">
        <color indexed="13"/>
      </top>
      <bottom style="thin">
        <color indexed="13"/>
      </bottom>
      <diagonal/>
    </border>
    <border>
      <left style="thin">
        <color indexed="17"/>
      </left>
      <right style="thin">
        <color indexed="17"/>
      </right>
      <top style="thin">
        <color indexed="17"/>
      </top>
      <bottom style="thin">
        <color indexed="17"/>
      </bottom>
      <diagonal/>
    </border>
    <border>
      <left style="thin">
        <color indexed="17"/>
      </left>
      <right style="thin">
        <color indexed="21"/>
      </right>
      <top style="thin">
        <color indexed="17"/>
      </top>
      <bottom style="thin">
        <color indexed="17"/>
      </bottom>
      <diagonal/>
    </border>
    <border>
      <left style="thin">
        <color indexed="21"/>
      </left>
      <right style="thin">
        <color indexed="21"/>
      </right>
      <top style="thin">
        <color indexed="17"/>
      </top>
      <bottom style="thin">
        <color indexed="17"/>
      </bottom>
      <diagonal/>
    </border>
    <border>
      <left style="thin">
        <color indexed="21"/>
      </left>
      <right style="thin">
        <color indexed="17"/>
      </right>
      <top style="thin">
        <color indexed="17"/>
      </top>
      <bottom style="thin">
        <color indexed="17"/>
      </bottom>
      <diagonal/>
    </border>
    <border>
      <left style="thin">
        <color indexed="17"/>
      </left>
      <right style="thick">
        <color indexed="8"/>
      </right>
      <top style="thin">
        <color indexed="17"/>
      </top>
      <bottom style="thin">
        <color indexed="17"/>
      </bottom>
      <diagonal/>
    </border>
    <border>
      <left style="thin">
        <color indexed="17"/>
      </left>
      <right style="thick">
        <color indexed="17"/>
      </right>
      <top style="thin">
        <color indexed="17"/>
      </top>
      <bottom style="thin">
        <color indexed="17"/>
      </bottom>
      <diagonal/>
    </border>
    <border>
      <left style="thick">
        <color indexed="17"/>
      </left>
      <right style="thin">
        <color indexed="17"/>
      </right>
      <top style="thin">
        <color indexed="17"/>
      </top>
      <bottom style="thin">
        <color indexed="17"/>
      </bottom>
      <diagonal/>
    </border>
    <border>
      <left style="thick">
        <color indexed="8"/>
      </left>
      <right style="thin">
        <color indexed="13"/>
      </right>
      <top style="thin">
        <color indexed="13"/>
      </top>
      <bottom style="thin">
        <color indexed="13"/>
      </bottom>
      <diagonal/>
    </border>
    <border>
      <left style="thin">
        <color indexed="13"/>
      </left>
      <right style="thin">
        <color indexed="16"/>
      </right>
      <top style="thin">
        <color indexed="17"/>
      </top>
      <bottom style="thin">
        <color indexed="17"/>
      </bottom>
      <diagonal/>
    </border>
    <border>
      <left style="thin">
        <color indexed="16"/>
      </left>
      <right style="thin">
        <color indexed="16"/>
      </right>
      <top style="thin">
        <color indexed="17"/>
      </top>
      <bottom style="thin">
        <color indexed="17"/>
      </bottom>
      <diagonal/>
    </border>
    <border>
      <left style="thin">
        <color indexed="16"/>
      </left>
      <right style="thin">
        <color indexed="17"/>
      </right>
      <top style="thin">
        <color indexed="17"/>
      </top>
      <bottom style="thin">
        <color indexed="17"/>
      </bottom>
      <diagonal/>
    </border>
    <border>
      <left style="thick">
        <color indexed="8"/>
      </left>
      <right style="thin">
        <color indexed="17"/>
      </right>
      <top style="thin">
        <color indexed="13"/>
      </top>
      <bottom style="thin">
        <color indexed="16"/>
      </bottom>
      <diagonal/>
    </border>
    <border>
      <left style="thick">
        <color indexed="8"/>
      </left>
      <right style="thin">
        <color indexed="17"/>
      </right>
      <top style="thin">
        <color indexed="16"/>
      </top>
      <bottom style="thin">
        <color indexed="13"/>
      </bottom>
      <diagonal/>
    </border>
    <border>
      <left style="thick">
        <color indexed="8"/>
      </left>
      <right style="thin">
        <color indexed="17"/>
      </right>
      <top style="thin">
        <color indexed="13"/>
      </top>
      <bottom style="thick">
        <color indexed="8"/>
      </bottom>
      <diagonal/>
    </border>
    <border>
      <left style="thin">
        <color indexed="17"/>
      </left>
      <right style="thin">
        <color indexed="17"/>
      </right>
      <top style="thin">
        <color indexed="17"/>
      </top>
      <bottom style="thick">
        <color indexed="8"/>
      </bottom>
      <diagonal/>
    </border>
    <border>
      <left style="thin">
        <color indexed="17"/>
      </left>
      <right style="thick">
        <color indexed="8"/>
      </right>
      <top style="thin">
        <color indexed="17"/>
      </top>
      <bottom style="thick">
        <color indexed="8"/>
      </bottom>
      <diagonal/>
    </border>
    <border>
      <left style="thick">
        <color indexed="8"/>
      </left>
      <right style="thin">
        <color indexed="13"/>
      </right>
      <top style="thick">
        <color indexed="8"/>
      </top>
      <bottom style="thin">
        <color indexed="13"/>
      </bottom>
      <diagonal/>
    </border>
    <border>
      <left style="thin">
        <color indexed="13"/>
      </left>
      <right style="thick">
        <color indexed="8"/>
      </right>
      <top style="thick">
        <color indexed="8"/>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3"/>
      </top>
      <bottom style="thin">
        <color indexed="13"/>
      </bottom>
      <diagonal/>
    </border>
    <border>
      <left style="thin">
        <color indexed="15"/>
      </left>
      <right style="thin">
        <color indexed="13"/>
      </right>
      <top style="thin">
        <color indexed="13"/>
      </top>
      <bottom style="thin">
        <color indexed="13"/>
      </bottom>
      <diagonal/>
    </border>
    <border>
      <left style="thin">
        <color indexed="13"/>
      </left>
      <right style="thin">
        <color indexed="16"/>
      </right>
      <top style="thin">
        <color indexed="13"/>
      </top>
      <bottom style="thin">
        <color indexed="16"/>
      </bottom>
      <diagonal/>
    </border>
    <border>
      <left style="thin">
        <color indexed="16"/>
      </left>
      <right style="thin">
        <color indexed="16"/>
      </right>
      <top style="thin">
        <color indexed="13"/>
      </top>
      <bottom style="thin">
        <color indexed="16"/>
      </bottom>
      <diagonal/>
    </border>
    <border>
      <left style="thin">
        <color indexed="16"/>
      </left>
      <right style="thin">
        <color indexed="13"/>
      </right>
      <top style="thin">
        <color indexed="13"/>
      </top>
      <bottom style="thin">
        <color indexed="16"/>
      </bottom>
      <diagonal/>
    </border>
    <border>
      <left style="thin">
        <color indexed="13"/>
      </left>
      <right style="thin">
        <color indexed="13"/>
      </right>
      <top style="thin">
        <color indexed="13"/>
      </top>
      <bottom style="thin">
        <color indexed="16"/>
      </bottom>
      <diagonal/>
    </border>
    <border>
      <left style="thin">
        <color indexed="13"/>
      </left>
      <right>
        <color indexed="8"/>
      </right>
      <top style="thin">
        <color indexed="13"/>
      </top>
      <bottom style="thin">
        <color indexed="16"/>
      </bottom>
      <diagonal/>
    </border>
    <border>
      <left>
        <color indexed="8"/>
      </left>
      <right>
        <color indexed="8"/>
      </right>
      <top style="thin">
        <color indexed="13"/>
      </top>
      <bottom style="thin">
        <color indexed="16"/>
      </bottom>
      <diagonal/>
    </border>
    <border>
      <left>
        <color indexed="8"/>
      </left>
      <right style="thin">
        <color indexed="16"/>
      </right>
      <top style="thin">
        <color indexed="13"/>
      </top>
      <bottom style="thin">
        <color indexed="16"/>
      </bottom>
      <diagonal/>
    </border>
    <border>
      <left style="thin">
        <color indexed="16"/>
      </left>
      <right style="thick">
        <color indexed="8"/>
      </right>
      <top style="thin">
        <color indexed="13"/>
      </top>
      <bottom style="thin">
        <color indexed="16"/>
      </bottom>
      <diagonal/>
    </border>
    <border>
      <left style="thin">
        <color indexed="13"/>
      </left>
      <right style="thin">
        <color indexed="16"/>
      </right>
      <top style="thin">
        <color indexed="16"/>
      </top>
      <bottom style="thin">
        <color indexed="16"/>
      </bottom>
      <diagonal/>
    </border>
    <border>
      <left style="thin">
        <color indexed="16"/>
      </left>
      <right style="thin">
        <color indexed="16"/>
      </right>
      <top style="thin">
        <color indexed="16"/>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color indexed="8"/>
      </right>
      <top style="thin">
        <color indexed="16"/>
      </top>
      <bottom style="thin">
        <color indexed="16"/>
      </bottom>
      <diagonal/>
    </border>
    <border>
      <left>
        <color indexed="8"/>
      </left>
      <right>
        <color indexed="8"/>
      </right>
      <top style="thin">
        <color indexed="16"/>
      </top>
      <bottom style="thin">
        <color indexed="16"/>
      </bottom>
      <diagonal/>
    </border>
    <border>
      <left>
        <color indexed="8"/>
      </left>
      <right style="thin">
        <color indexed="16"/>
      </right>
      <top style="thin">
        <color indexed="16"/>
      </top>
      <bottom style="thin">
        <color indexed="16"/>
      </bottom>
      <diagonal/>
    </border>
    <border>
      <left style="thin">
        <color indexed="16"/>
      </left>
      <right style="thick">
        <color indexed="8"/>
      </right>
      <top style="thin">
        <color indexed="16"/>
      </top>
      <bottom style="thin">
        <color indexed="16"/>
      </bottom>
      <diagonal/>
    </border>
    <border>
      <left style="thin">
        <color indexed="16"/>
      </left>
      <right style="thin">
        <color indexed="13"/>
      </right>
      <top style="thin">
        <color indexed="16"/>
      </top>
      <bottom style="thin">
        <color indexed="16"/>
      </bottom>
      <diagonal/>
    </border>
    <border>
      <left style="thick">
        <color indexed="8"/>
      </left>
      <right style="thin">
        <color indexed="13"/>
      </right>
      <top style="thin">
        <color indexed="13"/>
      </top>
      <bottom style="thick">
        <color indexed="8"/>
      </bottom>
      <diagonal/>
    </border>
    <border>
      <left style="thin">
        <color indexed="13"/>
      </left>
      <right style="thin">
        <color indexed="13"/>
      </right>
      <top style="thin">
        <color indexed="13"/>
      </top>
      <bottom style="thick">
        <color indexed="8"/>
      </bottom>
      <diagonal/>
    </border>
    <border>
      <left style="thin">
        <color indexed="13"/>
      </left>
      <right style="thin">
        <color indexed="15"/>
      </right>
      <top style="thin">
        <color indexed="13"/>
      </top>
      <bottom style="thick">
        <color indexed="8"/>
      </bottom>
      <diagonal/>
    </border>
    <border>
      <left style="thin">
        <color indexed="15"/>
      </left>
      <right style="thin">
        <color indexed="15"/>
      </right>
      <top style="thin">
        <color indexed="13"/>
      </top>
      <bottom style="thick">
        <color indexed="8"/>
      </bottom>
      <diagonal/>
    </border>
    <border>
      <left style="thin">
        <color indexed="15"/>
      </left>
      <right style="thin">
        <color indexed="13"/>
      </right>
      <top style="thin">
        <color indexed="13"/>
      </top>
      <bottom style="thick">
        <color indexed="8"/>
      </bottom>
      <diagonal/>
    </border>
    <border>
      <left style="thin">
        <color indexed="13"/>
      </left>
      <right style="thin">
        <color indexed="16"/>
      </right>
      <top style="thin">
        <color indexed="16"/>
      </top>
      <bottom style="thick">
        <color indexed="8"/>
      </bottom>
      <diagonal/>
    </border>
    <border>
      <left style="thin">
        <color indexed="16"/>
      </left>
      <right style="thin">
        <color indexed="16"/>
      </right>
      <top style="thin">
        <color indexed="16"/>
      </top>
      <bottom style="thick">
        <color indexed="8"/>
      </bottom>
      <diagonal/>
    </border>
    <border>
      <left style="thin">
        <color indexed="16"/>
      </left>
      <right style="thin">
        <color indexed="13"/>
      </right>
      <top style="thin">
        <color indexed="16"/>
      </top>
      <bottom style="thick">
        <color indexed="8"/>
      </bottom>
      <diagonal/>
    </border>
    <border>
      <left style="thin">
        <color indexed="13"/>
      </left>
      <right style="thin">
        <color indexed="13"/>
      </right>
      <top style="thin">
        <color indexed="16"/>
      </top>
      <bottom style="thick">
        <color indexed="8"/>
      </bottom>
      <diagonal/>
    </border>
    <border>
      <left style="thin">
        <color indexed="13"/>
      </left>
      <right>
        <color indexed="8"/>
      </right>
      <top style="thin">
        <color indexed="16"/>
      </top>
      <bottom style="thick">
        <color indexed="8"/>
      </bottom>
      <diagonal/>
    </border>
    <border>
      <left>
        <color indexed="8"/>
      </left>
      <right>
        <color indexed="8"/>
      </right>
      <top style="thin">
        <color indexed="16"/>
      </top>
      <bottom style="thick">
        <color indexed="8"/>
      </bottom>
      <diagonal/>
    </border>
    <border>
      <left>
        <color indexed="8"/>
      </left>
      <right style="thin">
        <color indexed="16"/>
      </right>
      <top style="thin">
        <color indexed="16"/>
      </top>
      <bottom style="thick">
        <color indexed="8"/>
      </bottom>
      <diagonal/>
    </border>
    <border>
      <left style="thin">
        <color indexed="16"/>
      </left>
      <right style="thick">
        <color indexed="8"/>
      </right>
      <top style="thin">
        <color indexed="16"/>
      </top>
      <bottom style="thick">
        <color indexed="8"/>
      </bottom>
      <diagonal/>
    </border>
  </borders>
  <cellStyleXfs count="1">
    <xf numFmtId="0" fontId="0" applyNumberFormat="0" applyFont="1" applyFill="0" applyBorder="0" applyAlignment="1" applyProtection="0">
      <alignment vertical="top" wrapText="1"/>
    </xf>
  </cellStyleXfs>
  <cellXfs count="325">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center"/>
    </xf>
    <xf numFmtId="49" fontId="6" fillId="4" borderId="1" applyNumberFormat="1" applyFont="1" applyFill="1" applyBorder="1" applyAlignment="1" applyProtection="0">
      <alignment horizontal="right" vertical="center"/>
    </xf>
    <xf numFmtId="0" fontId="7" fillId="5" borderId="2" applyNumberFormat="1" applyFont="1" applyFill="1" applyBorder="1" applyAlignment="1" applyProtection="0">
      <alignment horizontal="center" vertical="center"/>
    </xf>
    <xf numFmtId="0" fontId="7" fillId="5" borderId="3" applyNumberFormat="1" applyFont="1" applyFill="1" applyBorder="1" applyAlignment="1" applyProtection="0">
      <alignment horizontal="center" vertical="center"/>
    </xf>
    <xf numFmtId="0" fontId="7" fillId="5" borderId="4" applyNumberFormat="1" applyFont="1" applyFill="1" applyBorder="1" applyAlignment="1" applyProtection="0">
      <alignment horizontal="center" vertical="center"/>
    </xf>
    <xf numFmtId="0" fontId="7" fillId="5" borderId="5" applyNumberFormat="1" applyFont="1" applyFill="1" applyBorder="1" applyAlignment="1" applyProtection="0">
      <alignment horizontal="center" vertical="center"/>
    </xf>
    <xf numFmtId="0" fontId="7" fillId="5" borderId="6" applyNumberFormat="1" applyFont="1" applyFill="1" applyBorder="1" applyAlignment="1" applyProtection="0">
      <alignment horizontal="center" vertical="center"/>
    </xf>
    <xf numFmtId="0" fontId="7" fillId="5" borderId="7" applyNumberFormat="1" applyFont="1" applyFill="1" applyBorder="1" applyAlignment="1" applyProtection="0">
      <alignment horizontal="center" vertical="center"/>
    </xf>
    <xf numFmtId="0" fontId="7" fillId="5" borderId="8" applyNumberFormat="1" applyFont="1" applyFill="1" applyBorder="1" applyAlignment="1" applyProtection="0">
      <alignment horizontal="center" vertical="center"/>
    </xf>
    <xf numFmtId="0" fontId="7" fillId="5" borderId="9" applyNumberFormat="1" applyFont="1" applyFill="1" applyBorder="1" applyAlignment="1" applyProtection="0">
      <alignment horizontal="center" vertical="center"/>
    </xf>
    <xf numFmtId="0" fontId="7" fillId="5" borderId="10" applyNumberFormat="1" applyFont="1" applyFill="1" applyBorder="1" applyAlignment="1" applyProtection="0">
      <alignment horizontal="center" vertical="center"/>
    </xf>
    <xf numFmtId="0" fontId="7" fillId="5" borderId="11" applyNumberFormat="1" applyFont="1" applyFill="1" applyBorder="1" applyAlignment="1" applyProtection="0">
      <alignment horizontal="center" vertical="center"/>
    </xf>
    <xf numFmtId="0" fontId="7" fillId="5" borderId="12" applyNumberFormat="1" applyFont="1" applyFill="1" applyBorder="1" applyAlignment="1" applyProtection="0">
      <alignment horizontal="center" vertical="center"/>
    </xf>
    <xf numFmtId="49" fontId="6" fillId="4" borderId="13" applyNumberFormat="1" applyFont="1" applyFill="1" applyBorder="1" applyAlignment="1" applyProtection="0">
      <alignment horizontal="right" vertical="center"/>
    </xf>
    <xf numFmtId="0" fontId="7" fillId="5" borderId="14" applyNumberFormat="0" applyFont="1" applyFill="1" applyBorder="1" applyAlignment="1" applyProtection="0">
      <alignment horizontal="center" vertical="center"/>
    </xf>
    <xf numFmtId="0" fontId="7" fillId="5" borderId="14" applyNumberFormat="0" applyFont="1" applyFill="1" applyBorder="1" applyAlignment="1" applyProtection="0">
      <alignment vertical="center"/>
    </xf>
    <xf numFmtId="0" fontId="7" fillId="5" borderId="14" applyNumberFormat="1" applyFont="1" applyFill="1" applyBorder="1" applyAlignment="1" applyProtection="0">
      <alignment horizontal="center" vertical="center"/>
    </xf>
    <xf numFmtId="0" fontId="7" fillId="5" borderId="15" applyNumberFormat="1" applyFont="1" applyFill="1" applyBorder="1" applyAlignment="1" applyProtection="0">
      <alignment horizontal="center" vertical="center"/>
    </xf>
    <xf numFmtId="49" fontId="8" fillId="4" borderId="16" applyNumberFormat="1" applyFont="1" applyFill="1" applyBorder="1" applyAlignment="1" applyProtection="0">
      <alignment vertical="bottom" wrapText="1"/>
    </xf>
    <xf numFmtId="59" fontId="7" fillId="6" borderId="17" applyNumberFormat="1" applyFont="1" applyFill="1" applyBorder="1" applyAlignment="1" applyProtection="0">
      <alignment vertical="center"/>
    </xf>
    <xf numFmtId="59" fontId="7" fillId="7" borderId="17" applyNumberFormat="1" applyFont="1" applyFill="1" applyBorder="1" applyAlignment="1" applyProtection="0">
      <alignment vertical="center"/>
    </xf>
    <xf numFmtId="59" fontId="7" fillId="8" borderId="17" applyNumberFormat="1" applyFont="1" applyFill="1" applyBorder="1" applyAlignment="1" applyProtection="0">
      <alignment vertical="center"/>
    </xf>
    <xf numFmtId="59" fontId="7" fillId="6" borderId="18" applyNumberFormat="1" applyFont="1" applyFill="1" applyBorder="1" applyAlignment="1" applyProtection="0">
      <alignment vertical="center"/>
    </xf>
    <xf numFmtId="59" fontId="7" fillId="6" borderId="19" applyNumberFormat="1" applyFont="1" applyFill="1" applyBorder="1" applyAlignment="1" applyProtection="0">
      <alignment vertical="center"/>
    </xf>
    <xf numFmtId="59" fontId="7" fillId="6" borderId="20" applyNumberFormat="1" applyFont="1" applyFill="1" applyBorder="1" applyAlignment="1" applyProtection="0">
      <alignment vertical="center"/>
    </xf>
    <xf numFmtId="59" fontId="7" fillId="9" borderId="17" applyNumberFormat="1" applyFont="1" applyFill="1" applyBorder="1" applyAlignment="1" applyProtection="0">
      <alignment vertical="center"/>
    </xf>
    <xf numFmtId="0" fontId="7" fillId="6" borderId="17" applyNumberFormat="0" applyFont="1" applyFill="1" applyBorder="1" applyAlignment="1" applyProtection="0">
      <alignment horizontal="center" vertical="center"/>
    </xf>
    <xf numFmtId="59" fontId="7" fillId="6" borderId="21" applyNumberFormat="1" applyFont="1" applyFill="1" applyBorder="1" applyAlignment="1" applyProtection="0">
      <alignment vertical="center"/>
    </xf>
    <xf numFmtId="49" fontId="9" fillId="4" borderId="22" applyNumberFormat="1" applyFont="1" applyFill="1" applyBorder="1" applyAlignment="1" applyProtection="0">
      <alignment horizontal="right" vertical="center"/>
    </xf>
    <xf numFmtId="60" fontId="10" fillId="6" borderId="23" applyNumberFormat="1" applyFont="1" applyFill="1" applyBorder="1" applyAlignment="1" applyProtection="0">
      <alignment vertical="center"/>
    </xf>
    <xf numFmtId="60" fontId="10" borderId="23" applyNumberFormat="1" applyFont="1" applyFill="0" applyBorder="1" applyAlignment="1" applyProtection="0">
      <alignment vertical="center"/>
    </xf>
    <xf numFmtId="60" fontId="11" fillId="7" borderId="23" applyNumberFormat="1" applyFont="1" applyFill="1" applyBorder="1" applyAlignment="1" applyProtection="0">
      <alignment horizontal="left" vertical="center"/>
    </xf>
    <xf numFmtId="0" fontId="12" fillId="6" borderId="23" applyNumberFormat="0" applyFont="1" applyFill="1" applyBorder="1" applyAlignment="1" applyProtection="0">
      <alignment vertical="center"/>
    </xf>
    <xf numFmtId="60" fontId="13" fillId="6" borderId="23" applyNumberFormat="1" applyFont="1" applyFill="1" applyBorder="1" applyAlignment="1" applyProtection="0">
      <alignment vertical="center"/>
    </xf>
    <xf numFmtId="0" fontId="12" borderId="23" applyNumberFormat="0" applyFont="1" applyFill="0" applyBorder="1" applyAlignment="1" applyProtection="0">
      <alignment vertical="center"/>
    </xf>
    <xf numFmtId="60" fontId="11" fillId="8" borderId="23" applyNumberFormat="1" applyFont="1" applyFill="1" applyBorder="1" applyAlignment="1" applyProtection="0">
      <alignment vertical="center"/>
    </xf>
    <xf numFmtId="60" fontId="14" fillId="6" borderId="23" applyNumberFormat="1" applyFont="1" applyFill="1" applyBorder="1" applyAlignment="1" applyProtection="0">
      <alignment vertical="center"/>
    </xf>
    <xf numFmtId="60" fontId="15" fillId="6" borderId="23" applyNumberFormat="1" applyFont="1" applyFill="1" applyBorder="1" applyAlignment="1" applyProtection="0">
      <alignment vertical="center"/>
    </xf>
    <xf numFmtId="60" fontId="7" fillId="6" borderId="24" applyNumberFormat="1" applyFont="1" applyFill="1" applyBorder="1" applyAlignment="1" applyProtection="0">
      <alignment vertical="center"/>
    </xf>
    <xf numFmtId="60" fontId="7" fillId="6" borderId="25" applyNumberFormat="1" applyFont="1" applyFill="1" applyBorder="1" applyAlignment="1" applyProtection="0">
      <alignment vertical="center"/>
    </xf>
    <xf numFmtId="60" fontId="7" fillId="6" borderId="26" applyNumberFormat="1" applyFont="1" applyFill="1" applyBorder="1" applyAlignment="1" applyProtection="0">
      <alignment vertical="center"/>
    </xf>
    <xf numFmtId="60" fontId="7" fillId="6" borderId="23" applyNumberFormat="1" applyFont="1" applyFill="1" applyBorder="1" applyAlignment="1" applyProtection="0">
      <alignment vertical="center"/>
    </xf>
    <xf numFmtId="60" fontId="7" fillId="9" borderId="23" applyNumberFormat="1" applyFont="1" applyFill="1" applyBorder="1" applyAlignment="1" applyProtection="0">
      <alignment vertical="center"/>
    </xf>
    <xf numFmtId="60" fontId="7" fillId="6" borderId="23" applyNumberFormat="1" applyFont="1" applyFill="1" applyBorder="1" applyAlignment="1" applyProtection="0">
      <alignment horizontal="center" vertical="center"/>
    </xf>
    <xf numFmtId="60" fontId="7" fillId="6" borderId="27" applyNumberFormat="1" applyFont="1" applyFill="1" applyBorder="1" applyAlignment="1" applyProtection="0">
      <alignment vertical="center"/>
    </xf>
    <xf numFmtId="49" fontId="6" fillId="4" borderId="22" applyNumberFormat="1" applyFont="1" applyFill="1" applyBorder="1" applyAlignment="1" applyProtection="0">
      <alignment vertical="center"/>
    </xf>
    <xf numFmtId="60" fontId="7" fillId="7" borderId="23" applyNumberFormat="1" applyFont="1" applyFill="1" applyBorder="1" applyAlignment="1" applyProtection="0">
      <alignment vertical="center"/>
    </xf>
    <xf numFmtId="60" fontId="7" fillId="8" borderId="23" applyNumberFormat="1" applyFont="1" applyFill="1" applyBorder="1" applyAlignment="1" applyProtection="0">
      <alignment vertical="center"/>
    </xf>
    <xf numFmtId="0" fontId="6" fillId="4" borderId="22" applyNumberFormat="0" applyFont="1" applyFill="1" applyBorder="1" applyAlignment="1" applyProtection="0">
      <alignment vertical="bottom" wrapText="1"/>
    </xf>
    <xf numFmtId="59" fontId="7" fillId="6" borderId="23" applyNumberFormat="1" applyFont="1" applyFill="1" applyBorder="1" applyAlignment="1" applyProtection="0">
      <alignment vertical="center"/>
    </xf>
    <xf numFmtId="59" fontId="7" fillId="7" borderId="23" applyNumberFormat="1" applyFont="1" applyFill="1" applyBorder="1" applyAlignment="1" applyProtection="0">
      <alignment vertical="center"/>
    </xf>
    <xf numFmtId="59" fontId="7" fillId="8" borderId="23" applyNumberFormat="1" applyFont="1" applyFill="1" applyBorder="1" applyAlignment="1" applyProtection="0">
      <alignment vertical="center"/>
    </xf>
    <xf numFmtId="59" fontId="7" fillId="6" borderId="24" applyNumberFormat="1" applyFont="1" applyFill="1" applyBorder="1" applyAlignment="1" applyProtection="0">
      <alignment vertical="center"/>
    </xf>
    <xf numFmtId="59" fontId="7" fillId="6" borderId="25" applyNumberFormat="1" applyFont="1" applyFill="1" applyBorder="1" applyAlignment="1" applyProtection="0">
      <alignment vertical="center"/>
    </xf>
    <xf numFmtId="59" fontId="7" fillId="6" borderId="26" applyNumberFormat="1" applyFont="1" applyFill="1" applyBorder="1" applyAlignment="1" applyProtection="0">
      <alignment vertical="center"/>
    </xf>
    <xf numFmtId="59" fontId="7" fillId="9" borderId="23" applyNumberFormat="1" applyFont="1" applyFill="1" applyBorder="1" applyAlignment="1" applyProtection="0">
      <alignment vertical="center"/>
    </xf>
    <xf numFmtId="0" fontId="7" fillId="6" borderId="23" applyNumberFormat="0" applyFont="1" applyFill="1" applyBorder="1" applyAlignment="1" applyProtection="0">
      <alignment horizontal="center" vertical="center"/>
    </xf>
    <xf numFmtId="0" fontId="4" fillId="6" borderId="23" applyNumberFormat="0" applyFont="1" applyFill="1" applyBorder="1" applyAlignment="1" applyProtection="0">
      <alignment vertical="center"/>
    </xf>
    <xf numFmtId="59" fontId="7" fillId="6" borderId="27" applyNumberFormat="1" applyFont="1" applyFill="1" applyBorder="1" applyAlignment="1" applyProtection="0">
      <alignment vertical="center"/>
    </xf>
    <xf numFmtId="49" fontId="6" fillId="4" borderId="22" applyNumberFormat="1" applyFont="1" applyFill="1" applyBorder="1" applyAlignment="1" applyProtection="0">
      <alignment horizontal="right" vertical="center"/>
    </xf>
    <xf numFmtId="60" fontId="7" fillId="6" borderId="23" applyNumberFormat="1" applyFont="1" applyFill="1" applyBorder="1" applyAlignment="1" applyProtection="0">
      <alignment horizontal="left" vertical="center"/>
    </xf>
    <xf numFmtId="60" fontId="7" borderId="23" applyNumberFormat="1" applyFont="1" applyFill="0" applyBorder="1" applyAlignment="1" applyProtection="0">
      <alignment horizontal="left" vertical="center"/>
    </xf>
    <xf numFmtId="0" fontId="6" fillId="4" borderId="22" applyNumberFormat="0" applyFont="1" applyFill="1" applyBorder="1" applyAlignment="1" applyProtection="0">
      <alignment horizontal="right" vertical="center"/>
    </xf>
    <xf numFmtId="49" fontId="16" fillId="4" borderId="22" applyNumberFormat="1" applyFont="1" applyFill="1" applyBorder="1" applyAlignment="1" applyProtection="0">
      <alignment horizontal="center" vertical="center"/>
    </xf>
    <xf numFmtId="60" fontId="4" fillId="6" borderId="23" applyNumberFormat="1" applyFont="1" applyFill="1" applyBorder="1" applyAlignment="1" applyProtection="0">
      <alignment vertical="center"/>
    </xf>
    <xf numFmtId="60" fontId="4" fillId="7" borderId="23" applyNumberFormat="1" applyFont="1" applyFill="1" applyBorder="1" applyAlignment="1" applyProtection="0">
      <alignment vertical="center"/>
    </xf>
    <xf numFmtId="60" fontId="4" fillId="8" borderId="23" applyNumberFormat="1" applyFont="1" applyFill="1" applyBorder="1" applyAlignment="1" applyProtection="0">
      <alignment vertical="center"/>
    </xf>
    <xf numFmtId="60" fontId="4" fillId="6" borderId="24" applyNumberFormat="1" applyFont="1" applyFill="1" applyBorder="1" applyAlignment="1" applyProtection="0">
      <alignment vertical="center"/>
    </xf>
    <xf numFmtId="60" fontId="4" fillId="6" borderId="25" applyNumberFormat="1" applyFont="1" applyFill="1" applyBorder="1" applyAlignment="1" applyProtection="0">
      <alignment vertical="center"/>
    </xf>
    <xf numFmtId="60" fontId="4" fillId="6" borderId="26" applyNumberFormat="1" applyFont="1" applyFill="1" applyBorder="1" applyAlignment="1" applyProtection="0">
      <alignment vertical="center"/>
    </xf>
    <xf numFmtId="60" fontId="4" fillId="9" borderId="23" applyNumberFormat="1" applyFont="1" applyFill="1" applyBorder="1" applyAlignment="1" applyProtection="0">
      <alignment vertical="center"/>
    </xf>
    <xf numFmtId="60" fontId="4" fillId="6" borderId="27" applyNumberFormat="1" applyFont="1" applyFill="1" applyBorder="1" applyAlignment="1" applyProtection="0">
      <alignment vertical="center"/>
    </xf>
    <xf numFmtId="60" fontId="7" borderId="23" applyNumberFormat="1" applyFont="1" applyFill="0" applyBorder="1" applyAlignment="1" applyProtection="0">
      <alignment vertical="center"/>
    </xf>
    <xf numFmtId="60" fontId="7" fillId="7" borderId="28" applyNumberFormat="1" applyFont="1" applyFill="1" applyBorder="1" applyAlignment="1" applyProtection="0">
      <alignment vertical="center"/>
    </xf>
    <xf numFmtId="60" fontId="7" fillId="6" borderId="29" applyNumberFormat="1" applyFont="1" applyFill="1" applyBorder="1" applyAlignment="1" applyProtection="0">
      <alignment vertical="center"/>
    </xf>
    <xf numFmtId="0" fontId="6" fillId="4" borderId="22" applyNumberFormat="0" applyFont="1" applyFill="1" applyBorder="1" applyAlignment="1" applyProtection="0">
      <alignment horizontal="left" vertical="center"/>
    </xf>
    <xf numFmtId="49" fontId="6" fillId="4" borderId="22" applyNumberFormat="1" applyFont="1" applyFill="1" applyBorder="1" applyAlignment="1" applyProtection="0">
      <alignment horizontal="left" vertical="center"/>
    </xf>
    <xf numFmtId="60" fontId="7" fillId="7" borderId="23" applyNumberFormat="1" applyFont="1" applyFill="1" applyBorder="1" applyAlignment="1" applyProtection="0">
      <alignment horizontal="left" vertical="center"/>
    </xf>
    <xf numFmtId="60" fontId="7" borderId="24" applyNumberFormat="1" applyFont="1" applyFill="0" applyBorder="1" applyAlignment="1" applyProtection="0">
      <alignment vertical="center"/>
    </xf>
    <xf numFmtId="60" fontId="7" borderId="26" applyNumberFormat="1" applyFont="1" applyFill="0" applyBorder="1" applyAlignment="1" applyProtection="0">
      <alignment vertical="center"/>
    </xf>
    <xf numFmtId="60" fontId="7" fillId="6" borderId="28" applyNumberFormat="1" applyFont="1" applyFill="1" applyBorder="1" applyAlignment="1" applyProtection="0">
      <alignment vertical="center"/>
    </xf>
    <xf numFmtId="60" fontId="7" borderId="29" applyNumberFormat="1" applyFont="1" applyFill="0" applyBorder="1" applyAlignment="1" applyProtection="0">
      <alignment vertical="center"/>
    </xf>
    <xf numFmtId="49" fontId="6" fillId="4" borderId="22" applyNumberFormat="1" applyFont="1" applyFill="1" applyBorder="1" applyAlignment="1" applyProtection="0">
      <alignment vertical="bottom" wrapText="1"/>
    </xf>
    <xf numFmtId="49" fontId="6" fillId="4" borderId="22" applyNumberFormat="1" applyFont="1" applyFill="1" applyBorder="1" applyAlignment="1" applyProtection="0">
      <alignment horizontal="right" vertical="bottom" wrapText="1"/>
    </xf>
    <xf numFmtId="0" fontId="6" fillId="4" borderId="22" applyNumberFormat="0" applyFont="1" applyFill="1" applyBorder="1" applyAlignment="1" applyProtection="0">
      <alignment horizontal="right" vertical="bottom" wrapText="1"/>
    </xf>
    <xf numFmtId="3" fontId="17" fillId="6" borderId="23" applyNumberFormat="1" applyFont="1" applyFill="1" applyBorder="1" applyAlignment="1" applyProtection="0">
      <alignment horizontal="center" vertical="center"/>
    </xf>
    <xf numFmtId="3" fontId="17" fillId="7" borderId="23" applyNumberFormat="1" applyFont="1" applyFill="1" applyBorder="1" applyAlignment="1" applyProtection="0">
      <alignment horizontal="center" vertical="center"/>
    </xf>
    <xf numFmtId="3" fontId="17" fillId="8" borderId="23" applyNumberFormat="1" applyFont="1" applyFill="1" applyBorder="1" applyAlignment="1" applyProtection="0">
      <alignment horizontal="center" vertical="center"/>
    </xf>
    <xf numFmtId="3" fontId="17" fillId="6" borderId="24" applyNumberFormat="1" applyFont="1" applyFill="1" applyBorder="1" applyAlignment="1" applyProtection="0">
      <alignment horizontal="center" vertical="center"/>
    </xf>
    <xf numFmtId="3" fontId="17" fillId="6" borderId="25" applyNumberFormat="1" applyFont="1" applyFill="1" applyBorder="1" applyAlignment="1" applyProtection="0">
      <alignment horizontal="center" vertical="center"/>
    </xf>
    <xf numFmtId="3" fontId="17" fillId="6" borderId="26" applyNumberFormat="1" applyFont="1" applyFill="1" applyBorder="1" applyAlignment="1" applyProtection="0">
      <alignment horizontal="center" vertical="center"/>
    </xf>
    <xf numFmtId="3" fontId="17" fillId="9" borderId="23" applyNumberFormat="1" applyFont="1" applyFill="1" applyBorder="1" applyAlignment="1" applyProtection="0">
      <alignment horizontal="center" vertical="center"/>
    </xf>
    <xf numFmtId="3" fontId="17" fillId="6" borderId="27" applyNumberFormat="1" applyFont="1" applyFill="1" applyBorder="1" applyAlignment="1" applyProtection="0">
      <alignment horizontal="center" vertical="center"/>
    </xf>
    <xf numFmtId="49" fontId="6" fillId="4" borderId="22" applyNumberFormat="1" applyFont="1" applyFill="1" applyBorder="1" applyAlignment="1" applyProtection="0">
      <alignment horizontal="center" vertical="center"/>
    </xf>
    <xf numFmtId="3" fontId="7" fillId="6" borderId="23" applyNumberFormat="1" applyFont="1" applyFill="1" applyBorder="1" applyAlignment="1" applyProtection="0">
      <alignment horizontal="center" vertical="center"/>
    </xf>
    <xf numFmtId="3" fontId="7" fillId="7" borderId="23" applyNumberFormat="1" applyFont="1" applyFill="1" applyBorder="1" applyAlignment="1" applyProtection="0">
      <alignment horizontal="center" vertical="center"/>
    </xf>
    <xf numFmtId="3" fontId="7" borderId="23" applyNumberFormat="1" applyFont="1" applyFill="0" applyBorder="1" applyAlignment="1" applyProtection="0">
      <alignment horizontal="center" vertical="center"/>
    </xf>
    <xf numFmtId="3" fontId="7" fillId="8" borderId="23" applyNumberFormat="1" applyFont="1" applyFill="1" applyBorder="1" applyAlignment="1" applyProtection="0">
      <alignment horizontal="center" vertical="center"/>
    </xf>
    <xf numFmtId="3" fontId="7" fillId="6" borderId="24" applyNumberFormat="1" applyFont="1" applyFill="1" applyBorder="1" applyAlignment="1" applyProtection="0">
      <alignment horizontal="center" vertical="center"/>
    </xf>
    <xf numFmtId="3" fontId="7" fillId="6" borderId="25" applyNumberFormat="1" applyFont="1" applyFill="1" applyBorder="1" applyAlignment="1" applyProtection="0">
      <alignment horizontal="center" vertical="center"/>
    </xf>
    <xf numFmtId="3" fontId="7" fillId="6" borderId="26" applyNumberFormat="1" applyFont="1" applyFill="1" applyBorder="1" applyAlignment="1" applyProtection="0">
      <alignment horizontal="center" vertical="center"/>
    </xf>
    <xf numFmtId="3" fontId="7" fillId="9" borderId="23" applyNumberFormat="1" applyFont="1" applyFill="1" applyBorder="1" applyAlignment="1" applyProtection="0">
      <alignment horizontal="center" vertical="center"/>
    </xf>
    <xf numFmtId="3" fontId="7" fillId="6" borderId="27" applyNumberFormat="1" applyFont="1" applyFill="1" applyBorder="1" applyAlignment="1" applyProtection="0">
      <alignment horizontal="center" vertical="center"/>
    </xf>
    <xf numFmtId="61" fontId="7" fillId="6" borderId="23" applyNumberFormat="1" applyFont="1" applyFill="1" applyBorder="1" applyAlignment="1" applyProtection="0">
      <alignment vertical="center"/>
    </xf>
    <xf numFmtId="61" fontId="7" fillId="7" borderId="23" applyNumberFormat="1" applyFont="1" applyFill="1" applyBorder="1" applyAlignment="1" applyProtection="0">
      <alignment vertical="center"/>
    </xf>
    <xf numFmtId="61" fontId="7" fillId="8" borderId="23" applyNumberFormat="1" applyFont="1" applyFill="1" applyBorder="1" applyAlignment="1" applyProtection="0">
      <alignment vertical="center"/>
    </xf>
    <xf numFmtId="61" fontId="7" fillId="6" borderId="24" applyNumberFormat="1" applyFont="1" applyFill="1" applyBorder="1" applyAlignment="1" applyProtection="0">
      <alignment vertical="center"/>
    </xf>
    <xf numFmtId="61" fontId="7" fillId="6" borderId="25" applyNumberFormat="1" applyFont="1" applyFill="1" applyBorder="1" applyAlignment="1" applyProtection="0">
      <alignment vertical="center"/>
    </xf>
    <xf numFmtId="61" fontId="7" fillId="6" borderId="26" applyNumberFormat="1" applyFont="1" applyFill="1" applyBorder="1" applyAlignment="1" applyProtection="0">
      <alignment vertical="center"/>
    </xf>
    <xf numFmtId="61" fontId="7" fillId="9" borderId="23" applyNumberFormat="1" applyFont="1" applyFill="1" applyBorder="1" applyAlignment="1" applyProtection="0">
      <alignment vertical="center"/>
    </xf>
    <xf numFmtId="61" fontId="7" fillId="6" borderId="27" applyNumberFormat="1" applyFont="1" applyFill="1" applyBorder="1" applyAlignment="1" applyProtection="0">
      <alignment vertical="center"/>
    </xf>
    <xf numFmtId="49" fontId="6" fillId="4" borderId="30" applyNumberFormat="1" applyFont="1" applyFill="1" applyBorder="1" applyAlignment="1" applyProtection="0">
      <alignment horizontal="right" vertical="center"/>
    </xf>
    <xf numFmtId="0" fontId="4" fillId="6" borderId="31" applyNumberFormat="0" applyFont="1" applyFill="1" applyBorder="1" applyAlignment="1" applyProtection="0">
      <alignment vertical="center"/>
    </xf>
    <xf numFmtId="0" fontId="4" borderId="32" applyNumberFormat="0" applyFont="1" applyFill="0" applyBorder="1" applyAlignment="1" applyProtection="0">
      <alignment vertical="center"/>
    </xf>
    <xf numFmtId="0" fontId="4" borderId="33" applyNumberFormat="0" applyFont="1" applyFill="0" applyBorder="1" applyAlignment="1" applyProtection="0">
      <alignment vertical="center"/>
    </xf>
    <xf numFmtId="60" fontId="7" fillId="8" borderId="23" applyNumberFormat="1" applyFont="1" applyFill="1" applyBorder="1" applyAlignment="1" applyProtection="0">
      <alignment horizontal="left" vertical="center"/>
    </xf>
    <xf numFmtId="0" fontId="4" fillId="4" borderId="34" applyNumberFormat="0" applyFont="1" applyFill="1" applyBorder="1" applyAlignment="1" applyProtection="0">
      <alignment vertical="center"/>
    </xf>
    <xf numFmtId="62" fontId="4" fillId="6" borderId="23" applyNumberFormat="1" applyFont="1" applyFill="1" applyBorder="1" applyAlignment="1" applyProtection="0">
      <alignment vertical="center"/>
    </xf>
    <xf numFmtId="62" fontId="4" borderId="23" applyNumberFormat="1" applyFont="1" applyFill="0" applyBorder="1" applyAlignment="1" applyProtection="0">
      <alignment vertical="center"/>
    </xf>
    <xf numFmtId="62" fontId="4" fillId="7" borderId="23" applyNumberFormat="1" applyFont="1" applyFill="1" applyBorder="1" applyAlignment="1" applyProtection="0">
      <alignment vertical="center"/>
    </xf>
    <xf numFmtId="62" fontId="4" fillId="8" borderId="23" applyNumberFormat="1" applyFont="1" applyFill="1" applyBorder="1" applyAlignment="1" applyProtection="0">
      <alignment vertical="center"/>
    </xf>
    <xf numFmtId="62" fontId="4" fillId="9" borderId="23" applyNumberFormat="1" applyFont="1" applyFill="1" applyBorder="1" applyAlignment="1" applyProtection="0">
      <alignment vertical="center"/>
    </xf>
    <xf numFmtId="62" fontId="4" fillId="6" borderId="27" applyNumberFormat="1" applyFont="1" applyFill="1" applyBorder="1" applyAlignment="1" applyProtection="0">
      <alignment vertical="center"/>
    </xf>
    <xf numFmtId="0" fontId="4" fillId="4" borderId="35" applyNumberFormat="0" applyFont="1" applyFill="1" applyBorder="1" applyAlignment="1" applyProtection="0">
      <alignment vertical="center"/>
    </xf>
    <xf numFmtId="49" fontId="18" fillId="4" borderId="22" applyNumberFormat="1" applyFont="1" applyFill="1" applyBorder="1" applyAlignment="1" applyProtection="0">
      <alignment horizontal="right" vertical="center"/>
    </xf>
    <xf numFmtId="60" fontId="18" fillId="6" borderId="23" applyNumberFormat="1" applyFont="1" applyFill="1" applyBorder="1" applyAlignment="1" applyProtection="0">
      <alignment vertical="center"/>
    </xf>
    <xf numFmtId="60" fontId="18" fillId="7" borderId="23" applyNumberFormat="1" applyFont="1" applyFill="1" applyBorder="1" applyAlignment="1" applyProtection="0">
      <alignment vertical="center"/>
    </xf>
    <xf numFmtId="60" fontId="18" fillId="8" borderId="23" applyNumberFormat="1" applyFont="1" applyFill="1" applyBorder="1" applyAlignment="1" applyProtection="0">
      <alignment vertical="center"/>
    </xf>
    <xf numFmtId="60" fontId="18" fillId="6" borderId="24" applyNumberFormat="1" applyFont="1" applyFill="1" applyBorder="1" applyAlignment="1" applyProtection="0">
      <alignment vertical="center"/>
    </xf>
    <xf numFmtId="60" fontId="18" fillId="6" borderId="25" applyNumberFormat="1" applyFont="1" applyFill="1" applyBorder="1" applyAlignment="1" applyProtection="0">
      <alignment vertical="center"/>
    </xf>
    <xf numFmtId="60" fontId="18" fillId="6" borderId="26" applyNumberFormat="1" applyFont="1" applyFill="1" applyBorder="1" applyAlignment="1" applyProtection="0">
      <alignment vertical="center"/>
    </xf>
    <xf numFmtId="60" fontId="18" fillId="9" borderId="23" applyNumberFormat="1" applyFont="1" applyFill="1" applyBorder="1" applyAlignment="1" applyProtection="0">
      <alignment vertical="center"/>
    </xf>
    <xf numFmtId="60" fontId="18" fillId="6" borderId="27" applyNumberFormat="1" applyFont="1" applyFill="1" applyBorder="1" applyAlignment="1" applyProtection="0">
      <alignment vertical="center"/>
    </xf>
    <xf numFmtId="49" fontId="19" fillId="4" borderId="22" applyNumberFormat="1" applyFont="1" applyFill="1" applyBorder="1" applyAlignment="1" applyProtection="0">
      <alignment horizontal="right" vertical="center"/>
    </xf>
    <xf numFmtId="60" fontId="20" fillId="6" borderId="23" applyNumberFormat="1" applyFont="1" applyFill="1" applyBorder="1" applyAlignment="1" applyProtection="0">
      <alignment vertical="center"/>
    </xf>
    <xf numFmtId="60" fontId="20" fillId="7" borderId="23" applyNumberFormat="1" applyFont="1" applyFill="1" applyBorder="1" applyAlignment="1" applyProtection="0">
      <alignment vertical="center"/>
    </xf>
    <xf numFmtId="60" fontId="20" fillId="8" borderId="23" applyNumberFormat="1" applyFont="1" applyFill="1" applyBorder="1" applyAlignment="1" applyProtection="0">
      <alignment vertical="center"/>
    </xf>
    <xf numFmtId="60" fontId="20" fillId="6" borderId="24" applyNumberFormat="1" applyFont="1" applyFill="1" applyBorder="1" applyAlignment="1" applyProtection="0">
      <alignment vertical="center"/>
    </xf>
    <xf numFmtId="60" fontId="20" fillId="6" borderId="25" applyNumberFormat="1" applyFont="1" applyFill="1" applyBorder="1" applyAlignment="1" applyProtection="0">
      <alignment vertical="center"/>
    </xf>
    <xf numFmtId="60" fontId="20" fillId="6" borderId="26" applyNumberFormat="1" applyFont="1" applyFill="1" applyBorder="1" applyAlignment="1" applyProtection="0">
      <alignment vertical="center"/>
    </xf>
    <xf numFmtId="60" fontId="20" fillId="9" borderId="23" applyNumberFormat="1" applyFont="1" applyFill="1" applyBorder="1" applyAlignment="1" applyProtection="0">
      <alignment vertical="center"/>
    </xf>
    <xf numFmtId="60" fontId="20" fillId="6" borderId="27" applyNumberFormat="1" applyFont="1" applyFill="1" applyBorder="1" applyAlignment="1" applyProtection="0">
      <alignment vertical="center"/>
    </xf>
    <xf numFmtId="49" fontId="8" fillId="4" borderId="22" applyNumberFormat="1" applyFont="1" applyFill="1" applyBorder="1" applyAlignment="1" applyProtection="0">
      <alignment vertical="center"/>
    </xf>
    <xf numFmtId="3" fontId="7" fillId="6" borderId="23" applyNumberFormat="1" applyFont="1" applyFill="1" applyBorder="1" applyAlignment="1" applyProtection="0">
      <alignment vertical="center"/>
    </xf>
    <xf numFmtId="63" fontId="7" fillId="6" borderId="23" applyNumberFormat="1" applyFont="1" applyFill="1" applyBorder="1" applyAlignment="1" applyProtection="0">
      <alignment horizontal="center" vertical="center"/>
    </xf>
    <xf numFmtId="61" fontId="7" fillId="6" borderId="23" applyNumberFormat="1" applyFont="1" applyFill="1" applyBorder="1" applyAlignment="1" applyProtection="0">
      <alignment horizontal="right" vertical="center"/>
    </xf>
    <xf numFmtId="61" fontId="22" fillId="6" borderId="23" applyNumberFormat="1" applyFont="1" applyFill="1" applyBorder="1" applyAlignment="1" applyProtection="0">
      <alignment vertical="center"/>
    </xf>
    <xf numFmtId="49" fontId="7" fillId="6" borderId="27" applyNumberFormat="1" applyFont="1" applyFill="1" applyBorder="1" applyAlignment="1" applyProtection="0">
      <alignment vertical="center"/>
    </xf>
    <xf numFmtId="3" fontId="7" fillId="7" borderId="23" applyNumberFormat="1" applyFont="1" applyFill="1" applyBorder="1" applyAlignment="1" applyProtection="0">
      <alignment vertical="center"/>
    </xf>
    <xf numFmtId="3" fontId="7" fillId="8" borderId="23" applyNumberFormat="1" applyFont="1" applyFill="1" applyBorder="1" applyAlignment="1" applyProtection="0">
      <alignment vertical="center"/>
    </xf>
    <xf numFmtId="3" fontId="7" fillId="6" borderId="24" applyNumberFormat="1" applyFont="1" applyFill="1" applyBorder="1" applyAlignment="1" applyProtection="0">
      <alignment vertical="center"/>
    </xf>
    <xf numFmtId="3" fontId="7" fillId="6" borderId="25" applyNumberFormat="1" applyFont="1" applyFill="1" applyBorder="1" applyAlignment="1" applyProtection="0">
      <alignment vertical="center"/>
    </xf>
    <xf numFmtId="3" fontId="7" fillId="6" borderId="26" applyNumberFormat="1" applyFont="1" applyFill="1" applyBorder="1" applyAlignment="1" applyProtection="0">
      <alignment vertical="center"/>
    </xf>
    <xf numFmtId="3" fontId="7" fillId="9" borderId="23" applyNumberFormat="1" applyFont="1" applyFill="1" applyBorder="1" applyAlignment="1" applyProtection="0">
      <alignment vertical="center"/>
    </xf>
    <xf numFmtId="3" fontId="7" fillId="6" borderId="27" applyNumberFormat="1" applyFont="1" applyFill="1" applyBorder="1" applyAlignment="1" applyProtection="0">
      <alignment vertical="center"/>
    </xf>
    <xf numFmtId="49" fontId="23" fillId="4" borderId="22" applyNumberFormat="1" applyFont="1" applyFill="1" applyBorder="1" applyAlignment="1" applyProtection="0">
      <alignment horizontal="right" vertical="center"/>
    </xf>
    <xf numFmtId="49" fontId="24" fillId="6" borderId="23" applyNumberFormat="1" applyFont="1" applyFill="1" applyBorder="1" applyAlignment="1" applyProtection="0">
      <alignment horizontal="right" vertical="center"/>
    </xf>
    <xf numFmtId="9" fontId="24" fillId="6" borderId="23" applyNumberFormat="1" applyFont="1" applyFill="1" applyBorder="1" applyAlignment="1" applyProtection="0">
      <alignment vertical="center"/>
    </xf>
    <xf numFmtId="9" fontId="24" fillId="7" borderId="23" applyNumberFormat="1" applyFont="1" applyFill="1" applyBorder="1" applyAlignment="1" applyProtection="0">
      <alignment vertical="center"/>
    </xf>
    <xf numFmtId="9" fontId="24" fillId="8" borderId="23" applyNumberFormat="1" applyFont="1" applyFill="1" applyBorder="1" applyAlignment="1" applyProtection="0">
      <alignment vertical="center"/>
    </xf>
    <xf numFmtId="9" fontId="24" fillId="6" borderId="24" applyNumberFormat="1" applyFont="1" applyFill="1" applyBorder="1" applyAlignment="1" applyProtection="0">
      <alignment vertical="center"/>
    </xf>
    <xf numFmtId="9" fontId="24" fillId="6" borderId="25" applyNumberFormat="1" applyFont="1" applyFill="1" applyBorder="1" applyAlignment="1" applyProtection="0">
      <alignment vertical="center"/>
    </xf>
    <xf numFmtId="9" fontId="24" fillId="6" borderId="26" applyNumberFormat="1" applyFont="1" applyFill="1" applyBorder="1" applyAlignment="1" applyProtection="0">
      <alignment vertical="center"/>
    </xf>
    <xf numFmtId="9" fontId="24" fillId="9" borderId="23" applyNumberFormat="1" applyFont="1" applyFill="1" applyBorder="1" applyAlignment="1" applyProtection="0">
      <alignment vertical="center"/>
    </xf>
    <xf numFmtId="9" fontId="24" fillId="6" borderId="27" applyNumberFormat="1" applyFont="1" applyFill="1" applyBorder="1" applyAlignment="1" applyProtection="0">
      <alignment vertical="center"/>
    </xf>
    <xf numFmtId="49" fontId="25" fillId="4" borderId="22" applyNumberFormat="1" applyFont="1" applyFill="1" applyBorder="1" applyAlignment="1" applyProtection="0">
      <alignment horizontal="right" vertical="center"/>
    </xf>
    <xf numFmtId="60" fontId="25" fillId="6" borderId="23" applyNumberFormat="1" applyFont="1" applyFill="1" applyBorder="1" applyAlignment="1" applyProtection="0">
      <alignment vertical="center"/>
    </xf>
    <xf numFmtId="60" fontId="25" fillId="7" borderId="23" applyNumberFormat="1" applyFont="1" applyFill="1" applyBorder="1" applyAlignment="1" applyProtection="0">
      <alignment vertical="center"/>
    </xf>
    <xf numFmtId="60" fontId="25" fillId="8" borderId="23" applyNumberFormat="1" applyFont="1" applyFill="1" applyBorder="1" applyAlignment="1" applyProtection="0">
      <alignment vertical="center"/>
    </xf>
    <xf numFmtId="60" fontId="25" fillId="6" borderId="24" applyNumberFormat="1" applyFont="1" applyFill="1" applyBorder="1" applyAlignment="1" applyProtection="0">
      <alignment vertical="center"/>
    </xf>
    <xf numFmtId="60" fontId="25" fillId="6" borderId="25" applyNumberFormat="1" applyFont="1" applyFill="1" applyBorder="1" applyAlignment="1" applyProtection="0">
      <alignment vertical="center"/>
    </xf>
    <xf numFmtId="60" fontId="25" fillId="6" borderId="26" applyNumberFormat="1" applyFont="1" applyFill="1" applyBorder="1" applyAlignment="1" applyProtection="0">
      <alignment vertical="center"/>
    </xf>
    <xf numFmtId="60" fontId="25" fillId="9" borderId="23" applyNumberFormat="1" applyFont="1" applyFill="1" applyBorder="1" applyAlignment="1" applyProtection="0">
      <alignment vertical="center"/>
    </xf>
    <xf numFmtId="60" fontId="25" fillId="6" borderId="27" applyNumberFormat="1" applyFont="1" applyFill="1" applyBorder="1" applyAlignment="1" applyProtection="0">
      <alignment vertical="center"/>
    </xf>
    <xf numFmtId="64" fontId="7" fillId="6" borderId="23" applyNumberFormat="1" applyFont="1" applyFill="1" applyBorder="1" applyAlignment="1" applyProtection="0">
      <alignment horizontal="center" vertical="center"/>
    </xf>
    <xf numFmtId="64" fontId="7" fillId="7" borderId="23" applyNumberFormat="1" applyFont="1" applyFill="1" applyBorder="1" applyAlignment="1" applyProtection="0">
      <alignment horizontal="center" vertical="center"/>
    </xf>
    <xf numFmtId="64" fontId="7" fillId="8" borderId="23" applyNumberFormat="1" applyFont="1" applyFill="1" applyBorder="1" applyAlignment="1" applyProtection="0">
      <alignment horizontal="center" vertical="center"/>
    </xf>
    <xf numFmtId="64" fontId="7" fillId="6" borderId="24" applyNumberFormat="1" applyFont="1" applyFill="1" applyBorder="1" applyAlignment="1" applyProtection="0">
      <alignment horizontal="center" vertical="center"/>
    </xf>
    <xf numFmtId="64" fontId="7" fillId="6" borderId="25" applyNumberFormat="1" applyFont="1" applyFill="1" applyBorder="1" applyAlignment="1" applyProtection="0">
      <alignment horizontal="center" vertical="center"/>
    </xf>
    <xf numFmtId="64" fontId="7" fillId="6" borderId="26" applyNumberFormat="1" applyFont="1" applyFill="1" applyBorder="1" applyAlignment="1" applyProtection="0">
      <alignment horizontal="center" vertical="center"/>
    </xf>
    <xf numFmtId="64" fontId="7" fillId="6" borderId="23" applyNumberFormat="1" applyFont="1" applyFill="1" applyBorder="1" applyAlignment="1" applyProtection="0">
      <alignment vertical="center"/>
    </xf>
    <xf numFmtId="64" fontId="7" fillId="9" borderId="23" applyNumberFormat="1" applyFont="1" applyFill="1" applyBorder="1" applyAlignment="1" applyProtection="0">
      <alignment horizontal="center" vertical="center"/>
    </xf>
    <xf numFmtId="64" fontId="7" fillId="6" borderId="27" applyNumberFormat="1" applyFont="1" applyFill="1" applyBorder="1" applyAlignment="1" applyProtection="0">
      <alignment horizontal="center" vertical="center"/>
    </xf>
    <xf numFmtId="49" fontId="22" fillId="4" borderId="22" applyNumberFormat="1" applyFont="1" applyFill="1" applyBorder="1" applyAlignment="1" applyProtection="0">
      <alignment horizontal="right" vertical="bottom" wrapText="1"/>
    </xf>
    <xf numFmtId="60" fontId="26" fillId="6" borderId="23" applyNumberFormat="1" applyFont="1" applyFill="1" applyBorder="1" applyAlignment="1" applyProtection="0">
      <alignment vertical="center"/>
    </xf>
    <xf numFmtId="60" fontId="26" fillId="7" borderId="23" applyNumberFormat="1" applyFont="1" applyFill="1" applyBorder="1" applyAlignment="1" applyProtection="0">
      <alignment vertical="center"/>
    </xf>
    <xf numFmtId="60" fontId="26" fillId="8" borderId="23" applyNumberFormat="1" applyFont="1" applyFill="1" applyBorder="1" applyAlignment="1" applyProtection="0">
      <alignment vertical="center"/>
    </xf>
    <xf numFmtId="60" fontId="26" fillId="6" borderId="24" applyNumberFormat="1" applyFont="1" applyFill="1" applyBorder="1" applyAlignment="1" applyProtection="0">
      <alignment vertical="center"/>
    </xf>
    <xf numFmtId="60" fontId="26" fillId="6" borderId="25" applyNumberFormat="1" applyFont="1" applyFill="1" applyBorder="1" applyAlignment="1" applyProtection="0">
      <alignment vertical="center"/>
    </xf>
    <xf numFmtId="60" fontId="26" fillId="6" borderId="26" applyNumberFormat="1" applyFont="1" applyFill="1" applyBorder="1" applyAlignment="1" applyProtection="0">
      <alignment vertical="center"/>
    </xf>
    <xf numFmtId="60" fontId="27" fillId="9" borderId="23" applyNumberFormat="1" applyFont="1" applyFill="1" applyBorder="1" applyAlignment="1" applyProtection="0">
      <alignment vertical="center"/>
    </xf>
    <xf numFmtId="60" fontId="27" fillId="6" borderId="23" applyNumberFormat="1" applyFont="1" applyFill="1" applyBorder="1" applyAlignment="1" applyProtection="0">
      <alignment vertical="center"/>
    </xf>
    <xf numFmtId="60" fontId="27" fillId="6" borderId="27" applyNumberFormat="1" applyFont="1" applyFill="1" applyBorder="1" applyAlignment="1" applyProtection="0">
      <alignment vertical="center"/>
    </xf>
    <xf numFmtId="0" fontId="28" fillId="4" borderId="22" applyNumberFormat="0" applyFont="1" applyFill="1" applyBorder="1" applyAlignment="1" applyProtection="0">
      <alignment horizontal="right" vertical="center"/>
    </xf>
    <xf numFmtId="0" fontId="8" fillId="4" borderId="22" applyNumberFormat="0" applyFont="1" applyFill="1" applyBorder="1" applyAlignment="1" applyProtection="0">
      <alignment horizontal="right" vertical="center"/>
    </xf>
    <xf numFmtId="60" fontId="22" fillId="6" borderId="23" applyNumberFormat="1" applyFont="1" applyFill="1" applyBorder="1" applyAlignment="1" applyProtection="0">
      <alignment vertical="center"/>
    </xf>
    <xf numFmtId="60" fontId="22" fillId="7" borderId="23" applyNumberFormat="1" applyFont="1" applyFill="1" applyBorder="1" applyAlignment="1" applyProtection="0">
      <alignment vertical="center"/>
    </xf>
    <xf numFmtId="60" fontId="22" fillId="8" borderId="23" applyNumberFormat="1" applyFont="1" applyFill="1" applyBorder="1" applyAlignment="1" applyProtection="0">
      <alignment vertical="center"/>
    </xf>
    <xf numFmtId="60" fontId="22" fillId="6" borderId="24" applyNumberFormat="1" applyFont="1" applyFill="1" applyBorder="1" applyAlignment="1" applyProtection="0">
      <alignment vertical="center"/>
    </xf>
    <xf numFmtId="60" fontId="22" fillId="6" borderId="25" applyNumberFormat="1" applyFont="1" applyFill="1" applyBorder="1" applyAlignment="1" applyProtection="0">
      <alignment vertical="center"/>
    </xf>
    <xf numFmtId="60" fontId="22" fillId="6" borderId="26" applyNumberFormat="1" applyFont="1" applyFill="1" applyBorder="1" applyAlignment="1" applyProtection="0">
      <alignment vertical="center"/>
    </xf>
    <xf numFmtId="60" fontId="22" fillId="9" borderId="23" applyNumberFormat="1" applyFont="1" applyFill="1" applyBorder="1" applyAlignment="1" applyProtection="0">
      <alignment vertical="center"/>
    </xf>
    <xf numFmtId="49" fontId="8" fillId="4" borderId="22" applyNumberFormat="1" applyFont="1" applyFill="1" applyBorder="1" applyAlignment="1" applyProtection="0">
      <alignment horizontal="right" vertical="center"/>
    </xf>
    <xf numFmtId="60" fontId="22" fillId="6" borderId="27" applyNumberFormat="1" applyFont="1" applyFill="1" applyBorder="1" applyAlignment="1" applyProtection="0">
      <alignment vertical="center"/>
    </xf>
    <xf numFmtId="0" fontId="29" fillId="4" borderId="22" applyNumberFormat="0" applyFont="1" applyFill="1" applyBorder="1" applyAlignment="1" applyProtection="0">
      <alignment vertical="center"/>
    </xf>
    <xf numFmtId="60" fontId="29" fillId="6" borderId="23" applyNumberFormat="1" applyFont="1" applyFill="1" applyBorder="1" applyAlignment="1" applyProtection="0">
      <alignment vertical="center"/>
    </xf>
    <xf numFmtId="60" fontId="29" fillId="7" borderId="23" applyNumberFormat="1" applyFont="1" applyFill="1" applyBorder="1" applyAlignment="1" applyProtection="0">
      <alignment vertical="center"/>
    </xf>
    <xf numFmtId="60" fontId="29" fillId="8" borderId="23" applyNumberFormat="1" applyFont="1" applyFill="1" applyBorder="1" applyAlignment="1" applyProtection="0">
      <alignment vertical="center"/>
    </xf>
    <xf numFmtId="60" fontId="29" fillId="6" borderId="24" applyNumberFormat="1" applyFont="1" applyFill="1" applyBorder="1" applyAlignment="1" applyProtection="0">
      <alignment vertical="center"/>
    </xf>
    <xf numFmtId="60" fontId="29" fillId="6" borderId="25" applyNumberFormat="1" applyFont="1" applyFill="1" applyBorder="1" applyAlignment="1" applyProtection="0">
      <alignment vertical="center"/>
    </xf>
    <xf numFmtId="60" fontId="29" fillId="6" borderId="26" applyNumberFormat="1" applyFont="1" applyFill="1" applyBorder="1" applyAlignment="1" applyProtection="0">
      <alignment vertical="center"/>
    </xf>
    <xf numFmtId="60" fontId="29" fillId="9" borderId="23" applyNumberFormat="1" applyFont="1" applyFill="1" applyBorder="1" applyAlignment="1" applyProtection="0">
      <alignment vertical="center"/>
    </xf>
    <xf numFmtId="49" fontId="29" fillId="4" borderId="22" applyNumberFormat="1" applyFont="1" applyFill="1" applyBorder="1" applyAlignment="1" applyProtection="0">
      <alignment vertical="center"/>
    </xf>
    <xf numFmtId="60" fontId="29" fillId="6" borderId="27" applyNumberFormat="1" applyFont="1" applyFill="1" applyBorder="1" applyAlignment="1" applyProtection="0">
      <alignment vertical="center"/>
    </xf>
    <xf numFmtId="0" fontId="6" fillId="4" borderId="22" applyNumberFormat="0" applyFont="1" applyFill="1" applyBorder="1" applyAlignment="1" applyProtection="0">
      <alignment vertical="center"/>
    </xf>
    <xf numFmtId="59" fontId="30" fillId="6" borderId="23" applyNumberFormat="1" applyFont="1" applyFill="1" applyBorder="1" applyAlignment="1" applyProtection="0">
      <alignment vertical="center"/>
    </xf>
    <xf numFmtId="65" fontId="4" fillId="6" borderId="23" applyNumberFormat="1" applyFont="1" applyFill="1" applyBorder="1" applyAlignment="1" applyProtection="0">
      <alignment vertical="center"/>
    </xf>
    <xf numFmtId="65" fontId="4" fillId="7" borderId="23" applyNumberFormat="1" applyFont="1" applyFill="1" applyBorder="1" applyAlignment="1" applyProtection="0">
      <alignment vertical="center"/>
    </xf>
    <xf numFmtId="65" fontId="4" fillId="8" borderId="23" applyNumberFormat="1" applyFont="1" applyFill="1" applyBorder="1" applyAlignment="1" applyProtection="0">
      <alignment vertical="center"/>
    </xf>
    <xf numFmtId="65" fontId="4" fillId="6" borderId="24" applyNumberFormat="1" applyFont="1" applyFill="1" applyBorder="1" applyAlignment="1" applyProtection="0">
      <alignment vertical="center"/>
    </xf>
    <xf numFmtId="65" fontId="4" fillId="6" borderId="25" applyNumberFormat="1" applyFont="1" applyFill="1" applyBorder="1" applyAlignment="1" applyProtection="0">
      <alignment vertical="center"/>
    </xf>
    <xf numFmtId="65" fontId="4" fillId="6" borderId="26" applyNumberFormat="1" applyFont="1" applyFill="1" applyBorder="1" applyAlignment="1" applyProtection="0">
      <alignment vertical="center"/>
    </xf>
    <xf numFmtId="65" fontId="4" fillId="9" borderId="23" applyNumberFormat="1" applyFont="1" applyFill="1" applyBorder="1" applyAlignment="1" applyProtection="0">
      <alignment vertical="center"/>
    </xf>
    <xf numFmtId="65" fontId="4" fillId="6" borderId="27" applyNumberFormat="1" applyFont="1" applyFill="1" applyBorder="1" applyAlignment="1" applyProtection="0">
      <alignment vertical="center"/>
    </xf>
    <xf numFmtId="66" fontId="8" fillId="4" borderId="36" applyNumberFormat="1" applyFont="1" applyFill="1" applyBorder="1" applyAlignment="1" applyProtection="0">
      <alignment vertical="center"/>
    </xf>
    <xf numFmtId="66" fontId="4" fillId="6" borderId="37" applyNumberFormat="1" applyFont="1" applyFill="1" applyBorder="1" applyAlignment="1" applyProtection="0">
      <alignment vertical="center"/>
    </xf>
    <xf numFmtId="66" fontId="4" fillId="7" borderId="37" applyNumberFormat="1" applyFont="1" applyFill="1" applyBorder="1" applyAlignment="1" applyProtection="0">
      <alignment vertical="center"/>
    </xf>
    <xf numFmtId="66" fontId="4" fillId="8" borderId="37" applyNumberFormat="1" applyFont="1" applyFill="1" applyBorder="1" applyAlignment="1" applyProtection="0">
      <alignment vertical="center"/>
    </xf>
    <xf numFmtId="66" fontId="4" fillId="9" borderId="37" applyNumberFormat="1" applyFont="1" applyFill="1" applyBorder="1" applyAlignment="1" applyProtection="0">
      <alignment vertical="center"/>
    </xf>
    <xf numFmtId="66" fontId="4" fillId="6" borderId="38" applyNumberFormat="1" applyFont="1" applyFill="1" applyBorder="1" applyAlignment="1" applyProtection="0">
      <alignment vertical="center"/>
    </xf>
    <xf numFmtId="0" fontId="6" fillId="4" borderId="39" applyNumberFormat="0" applyFont="1" applyFill="1" applyBorder="1" applyAlignment="1" applyProtection="0">
      <alignment vertical="center"/>
    </xf>
    <xf numFmtId="59" fontId="7" fillId="6" borderId="2" applyNumberFormat="1" applyFont="1" applyFill="1" applyBorder="1" applyAlignment="1" applyProtection="0">
      <alignment vertical="center"/>
    </xf>
    <xf numFmtId="0" fontId="7" fillId="6" borderId="2" applyNumberFormat="0" applyFont="1" applyFill="1" applyBorder="1" applyAlignment="1" applyProtection="0">
      <alignment vertical="center"/>
    </xf>
    <xf numFmtId="66" fontId="4" fillId="6" borderId="2" applyNumberFormat="1" applyFont="1" applyFill="1" applyBorder="1" applyAlignment="1" applyProtection="0">
      <alignment vertical="center"/>
    </xf>
    <xf numFmtId="0" fontId="7" fillId="6" borderId="3" applyNumberFormat="0" applyFont="1" applyFill="1" applyBorder="1" applyAlignment="1" applyProtection="0">
      <alignment vertical="center"/>
    </xf>
    <xf numFmtId="0" fontId="7" fillId="6" borderId="11" applyNumberFormat="0" applyFont="1" applyFill="1" applyBorder="1" applyAlignment="1" applyProtection="0">
      <alignment vertical="center"/>
    </xf>
    <xf numFmtId="0" fontId="7" fillId="6" borderId="4" applyNumberFormat="0" applyFont="1" applyFill="1" applyBorder="1" applyAlignment="1" applyProtection="0">
      <alignment vertical="center"/>
    </xf>
    <xf numFmtId="0" fontId="7" fillId="6" borderId="40" applyNumberFormat="0" applyFont="1" applyFill="1" applyBorder="1" applyAlignment="1" applyProtection="0">
      <alignment vertical="center"/>
    </xf>
    <xf numFmtId="49" fontId="22" fillId="10" borderId="30" applyNumberFormat="1" applyFont="1" applyFill="1" applyBorder="1" applyAlignment="1" applyProtection="0">
      <alignment vertical="center"/>
    </xf>
    <xf numFmtId="59" fontId="7" fillId="10" borderId="14" applyNumberFormat="1" applyFont="1" applyFill="1" applyBorder="1" applyAlignment="1" applyProtection="0">
      <alignment vertical="center"/>
    </xf>
    <xf numFmtId="0" fontId="7" borderId="14" applyNumberFormat="0" applyFont="1" applyFill="0" applyBorder="1" applyAlignment="1" applyProtection="0">
      <alignment vertical="center"/>
    </xf>
    <xf numFmtId="0" fontId="7" fillId="6" borderId="14" applyNumberFormat="0" applyFont="1" applyFill="1" applyBorder="1" applyAlignment="1" applyProtection="0">
      <alignment vertical="center"/>
    </xf>
    <xf numFmtId="59" fontId="7" borderId="14" applyNumberFormat="1" applyFont="1" applyFill="0" applyBorder="1" applyAlignment="1" applyProtection="0">
      <alignment vertical="center"/>
    </xf>
    <xf numFmtId="0" fontId="7" borderId="41" applyNumberFormat="0" applyFont="1" applyFill="0" applyBorder="1" applyAlignment="1" applyProtection="0">
      <alignment vertical="center"/>
    </xf>
    <xf numFmtId="0" fontId="7" borderId="42" applyNumberFormat="0" applyFont="1" applyFill="0" applyBorder="1" applyAlignment="1" applyProtection="0">
      <alignment vertical="center"/>
    </xf>
    <xf numFmtId="0" fontId="7" borderId="43" applyNumberFormat="0" applyFont="1" applyFill="0" applyBorder="1" applyAlignment="1" applyProtection="0">
      <alignment vertical="center"/>
    </xf>
    <xf numFmtId="0" fontId="7" fillId="6" borderId="44" applyNumberFormat="0" applyFont="1" applyFill="1" applyBorder="1" applyAlignment="1" applyProtection="0">
      <alignment vertical="center"/>
    </xf>
    <xf numFmtId="0" fontId="7" fillId="6" borderId="45" applyNumberFormat="0" applyFont="1" applyFill="1" applyBorder="1" applyAlignment="1" applyProtection="0">
      <alignment vertical="center"/>
    </xf>
    <xf numFmtId="0" fontId="7" fillId="6" borderId="46" applyNumberFormat="0" applyFont="1" applyFill="1" applyBorder="1" applyAlignment="1" applyProtection="0">
      <alignment vertical="center"/>
    </xf>
    <xf numFmtId="0" fontId="7" fillId="6" borderId="47" applyNumberFormat="0" applyFont="1" applyFill="1" applyBorder="1" applyAlignment="1" applyProtection="0">
      <alignment vertical="center"/>
    </xf>
    <xf numFmtId="0" fontId="7" fillId="6" borderId="48" applyNumberFormat="0" applyFont="1" applyFill="1" applyBorder="1" applyAlignment="1" applyProtection="0">
      <alignment vertical="center"/>
    </xf>
    <xf numFmtId="0" fontId="7" fillId="6" borderId="49" applyNumberFormat="0" applyFont="1" applyFill="1" applyBorder="1" applyAlignment="1" applyProtection="0">
      <alignment vertical="center"/>
    </xf>
    <xf numFmtId="0" fontId="7" fillId="6" borderId="50" applyNumberFormat="0" applyFont="1" applyFill="1" applyBorder="1" applyAlignment="1" applyProtection="0">
      <alignment vertical="center"/>
    </xf>
    <xf numFmtId="0" fontId="7" fillId="6" borderId="51" applyNumberFormat="0" applyFont="1" applyFill="1" applyBorder="1" applyAlignment="1" applyProtection="0">
      <alignment vertical="center"/>
    </xf>
    <xf numFmtId="49" fontId="7" fillId="11" borderId="30" applyNumberFormat="1" applyFont="1" applyFill="1" applyBorder="1" applyAlignment="1" applyProtection="0">
      <alignment horizontal="right" vertical="center"/>
    </xf>
    <xf numFmtId="67" fontId="7" fillId="10" borderId="14" applyNumberFormat="1" applyFont="1" applyFill="1" applyBorder="1" applyAlignment="1" applyProtection="0">
      <alignment vertical="center"/>
    </xf>
    <xf numFmtId="0" fontId="7" fillId="6" borderId="52" applyNumberFormat="0" applyFont="1" applyFill="1" applyBorder="1" applyAlignment="1" applyProtection="0">
      <alignment vertical="center"/>
    </xf>
    <xf numFmtId="0" fontId="7" fillId="6" borderId="53" applyNumberFormat="0" applyFont="1" applyFill="1" applyBorder="1" applyAlignment="1" applyProtection="0">
      <alignment vertical="center"/>
    </xf>
    <xf numFmtId="0" fontId="7" fillId="6" borderId="54" applyNumberFormat="0" applyFont="1" applyFill="1" applyBorder="1" applyAlignment="1" applyProtection="0">
      <alignment vertical="center"/>
    </xf>
    <xf numFmtId="0" fontId="7" fillId="6" borderId="55" applyNumberFormat="0" applyFont="1" applyFill="1" applyBorder="1" applyAlignment="1" applyProtection="0">
      <alignment vertical="center"/>
    </xf>
    <xf numFmtId="0" fontId="7" fillId="6" borderId="56" applyNumberFormat="0" applyFont="1" applyFill="1" applyBorder="1" applyAlignment="1" applyProtection="0">
      <alignment vertical="center"/>
    </xf>
    <xf numFmtId="0" fontId="7" fillId="6" borderId="57" applyNumberFormat="0" applyFont="1" applyFill="1" applyBorder="1" applyAlignment="1" applyProtection="0">
      <alignment vertical="center"/>
    </xf>
    <xf numFmtId="0" fontId="7" fillId="6" borderId="58" applyNumberFormat="0" applyFont="1" applyFill="1" applyBorder="1" applyAlignment="1" applyProtection="0">
      <alignment vertical="center"/>
    </xf>
    <xf numFmtId="63" fontId="7" fillId="10" borderId="14" applyNumberFormat="1" applyFont="1" applyFill="1" applyBorder="1" applyAlignment="1" applyProtection="0">
      <alignment vertical="center"/>
    </xf>
    <xf numFmtId="3" fontId="7" borderId="14" applyNumberFormat="1" applyFont="1" applyFill="0" applyBorder="1" applyAlignment="1" applyProtection="0">
      <alignment vertical="center"/>
    </xf>
    <xf numFmtId="59" fontId="7" fillId="6" borderId="14" applyNumberFormat="1" applyFont="1" applyFill="1" applyBorder="1" applyAlignment="1" applyProtection="0">
      <alignment vertical="center"/>
    </xf>
    <xf numFmtId="59" fontId="15" borderId="14" applyNumberFormat="1" applyFont="1" applyFill="0" applyBorder="1" applyAlignment="1" applyProtection="0">
      <alignment vertical="center"/>
    </xf>
    <xf numFmtId="59" fontId="7" borderId="41" applyNumberFormat="1" applyFont="1" applyFill="0" applyBorder="1" applyAlignment="1" applyProtection="0">
      <alignment vertical="center"/>
    </xf>
    <xf numFmtId="59" fontId="7" borderId="42" applyNumberFormat="1" applyFont="1" applyFill="0" applyBorder="1" applyAlignment="1" applyProtection="0">
      <alignment vertical="center"/>
    </xf>
    <xf numFmtId="59" fontId="7" borderId="43" applyNumberFormat="1" applyFont="1" applyFill="0" applyBorder="1" applyAlignment="1" applyProtection="0">
      <alignment vertical="center"/>
    </xf>
    <xf numFmtId="59" fontId="7" fillId="6" borderId="52" applyNumberFormat="1" applyFont="1" applyFill="1" applyBorder="1" applyAlignment="1" applyProtection="0">
      <alignment vertical="center"/>
    </xf>
    <xf numFmtId="59" fontId="7" fillId="6" borderId="53" applyNumberFormat="1" applyFont="1" applyFill="1" applyBorder="1" applyAlignment="1" applyProtection="0">
      <alignment vertical="center"/>
    </xf>
    <xf numFmtId="59" fontId="7" fillId="6" borderId="59" applyNumberFormat="1" applyFont="1" applyFill="1" applyBorder="1" applyAlignment="1" applyProtection="0">
      <alignment vertical="center"/>
    </xf>
    <xf numFmtId="59" fontId="7" fillId="6" borderId="54" applyNumberFormat="1" applyFont="1" applyFill="1" applyBorder="1" applyAlignment="1" applyProtection="0">
      <alignment vertical="center"/>
    </xf>
    <xf numFmtId="59" fontId="7" fillId="6" borderId="55" applyNumberFormat="1" applyFont="1" applyFill="1" applyBorder="1" applyAlignment="1" applyProtection="0">
      <alignment vertical="center"/>
    </xf>
    <xf numFmtId="59" fontId="7" fillId="6" borderId="56" applyNumberFormat="1" applyFont="1" applyFill="1" applyBorder="1" applyAlignment="1" applyProtection="0">
      <alignment vertical="center"/>
    </xf>
    <xf numFmtId="59" fontId="7" fillId="6" borderId="57" applyNumberFormat="1" applyFont="1" applyFill="1" applyBorder="1" applyAlignment="1" applyProtection="0">
      <alignment vertical="center"/>
    </xf>
    <xf numFmtId="59" fontId="7" fillId="6" borderId="58" applyNumberFormat="1" applyFont="1" applyFill="1" applyBorder="1" applyAlignment="1" applyProtection="0">
      <alignment vertical="center"/>
    </xf>
    <xf numFmtId="68" fontId="7" fillId="10" borderId="14" applyNumberFormat="1" applyFont="1" applyFill="1" applyBorder="1" applyAlignment="1" applyProtection="0">
      <alignment vertical="center"/>
    </xf>
    <xf numFmtId="62" fontId="7" fillId="10" borderId="14" applyNumberFormat="1" applyFont="1" applyFill="1" applyBorder="1" applyAlignment="1" applyProtection="0">
      <alignment vertical="center"/>
    </xf>
    <xf numFmtId="61" fontId="7" borderId="14" applyNumberFormat="1" applyFont="1" applyFill="0" applyBorder="1" applyAlignment="1" applyProtection="0">
      <alignment vertical="center"/>
    </xf>
    <xf numFmtId="69" fontId="7" fillId="10" borderId="14" applyNumberFormat="1" applyFont="1" applyFill="1" applyBorder="1" applyAlignment="1" applyProtection="0">
      <alignment vertical="center"/>
    </xf>
    <xf numFmtId="0" fontId="7" fillId="6" borderId="59" applyNumberFormat="0" applyFont="1" applyFill="1" applyBorder="1" applyAlignment="1" applyProtection="0">
      <alignment vertical="center"/>
    </xf>
    <xf numFmtId="3" fontId="7" fillId="10" borderId="14" applyNumberFormat="1" applyFont="1" applyFill="1" applyBorder="1" applyAlignment="1" applyProtection="0">
      <alignment vertical="center"/>
    </xf>
    <xf numFmtId="0" fontId="7" fillId="11" borderId="30" applyNumberFormat="0" applyFont="1" applyFill="1" applyBorder="1" applyAlignment="1" applyProtection="0">
      <alignment horizontal="right" vertical="center"/>
    </xf>
    <xf numFmtId="61" fontId="7" fillId="10" borderId="14" applyNumberFormat="1" applyFont="1" applyFill="1" applyBorder="1" applyAlignment="1" applyProtection="0">
      <alignment vertical="center"/>
    </xf>
    <xf numFmtId="0" fontId="7" fillId="11" borderId="60" applyNumberFormat="0" applyFont="1" applyFill="1" applyBorder="1" applyAlignment="1" applyProtection="0">
      <alignment horizontal="right" vertical="center"/>
    </xf>
    <xf numFmtId="61" fontId="7" fillId="10" borderId="61" applyNumberFormat="1" applyFont="1" applyFill="1" applyBorder="1" applyAlignment="1" applyProtection="0">
      <alignment vertical="center"/>
    </xf>
    <xf numFmtId="59" fontId="7" borderId="61" applyNumberFormat="1" applyFont="1" applyFill="0" applyBorder="1" applyAlignment="1" applyProtection="0">
      <alignment vertical="center"/>
    </xf>
    <xf numFmtId="59" fontId="7" fillId="6" borderId="61" applyNumberFormat="1" applyFont="1" applyFill="1" applyBorder="1" applyAlignment="1" applyProtection="0">
      <alignment vertical="center"/>
    </xf>
    <xf numFmtId="59" fontId="15" borderId="61" applyNumberFormat="1" applyFont="1" applyFill="0" applyBorder="1" applyAlignment="1" applyProtection="0">
      <alignment vertical="center"/>
    </xf>
    <xf numFmtId="59" fontId="7" borderId="62" applyNumberFormat="1" applyFont="1" applyFill="0" applyBorder="1" applyAlignment="1" applyProtection="0">
      <alignment vertical="center"/>
    </xf>
    <xf numFmtId="59" fontId="7" borderId="63" applyNumberFormat="1" applyFont="1" applyFill="0" applyBorder="1" applyAlignment="1" applyProtection="0">
      <alignment vertical="center"/>
    </xf>
    <xf numFmtId="59" fontId="7" borderId="64" applyNumberFormat="1" applyFont="1" applyFill="0" applyBorder="1" applyAlignment="1" applyProtection="0">
      <alignment vertical="center"/>
    </xf>
    <xf numFmtId="59" fontId="7" fillId="6" borderId="65" applyNumberFormat="1" applyFont="1" applyFill="1" applyBorder="1" applyAlignment="1" applyProtection="0">
      <alignment vertical="center"/>
    </xf>
    <xf numFmtId="59" fontId="7" fillId="6" borderId="66" applyNumberFormat="1" applyFont="1" applyFill="1" applyBorder="1" applyAlignment="1" applyProtection="0">
      <alignment vertical="center"/>
    </xf>
    <xf numFmtId="59" fontId="7" fillId="6" borderId="67" applyNumberFormat="1" applyFont="1" applyFill="1" applyBorder="1" applyAlignment="1" applyProtection="0">
      <alignment vertical="center"/>
    </xf>
    <xf numFmtId="59" fontId="7" fillId="6" borderId="68" applyNumberFormat="1" applyFont="1" applyFill="1" applyBorder="1" applyAlignment="1" applyProtection="0">
      <alignment vertical="center"/>
    </xf>
    <xf numFmtId="59" fontId="7" fillId="6" borderId="69" applyNumberFormat="1" applyFont="1" applyFill="1" applyBorder="1" applyAlignment="1" applyProtection="0">
      <alignment vertical="center"/>
    </xf>
    <xf numFmtId="59" fontId="7" fillId="6" borderId="70" applyNumberFormat="1" applyFont="1" applyFill="1" applyBorder="1" applyAlignment="1" applyProtection="0">
      <alignment vertical="center"/>
    </xf>
    <xf numFmtId="59" fontId="7" fillId="6" borderId="71" applyNumberFormat="1" applyFont="1" applyFill="1" applyBorder="1" applyAlignment="1" applyProtection="0">
      <alignment vertical="center"/>
    </xf>
    <xf numFmtId="59" fontId="7" fillId="6" borderId="72" applyNumberFormat="1" applyFont="1" applyFill="1" applyBorder="1" applyAlignment="1" applyProtection="0">
      <alignment vertical="center"/>
    </xf>
    <xf numFmtId="0" fontId="0" applyNumberFormat="1" applyFont="1" applyFill="0" applyBorder="0" applyAlignment="1" applyProtection="0">
      <alignment vertical="top" wrapText="1"/>
    </xf>
    <xf numFmtId="49" fontId="8" fillId="12" borderId="14" applyNumberFormat="1" applyFont="1" applyFill="1" applyBorder="1" applyAlignment="1" applyProtection="0">
      <alignment vertical="top" wrapText="1"/>
    </xf>
    <xf numFmtId="61" fontId="7" fillId="12" borderId="14" applyNumberFormat="1" applyFont="1" applyFill="1" applyBorder="1" applyAlignment="1" applyProtection="0">
      <alignment vertical="top" wrapText="1"/>
    </xf>
    <xf numFmtId="3" fontId="7" fillId="12" borderId="14" applyNumberFormat="1" applyFont="1" applyFill="1" applyBorder="1" applyAlignment="1" applyProtection="0">
      <alignment vertical="center"/>
    </xf>
    <xf numFmtId="0" fontId="6" fillId="4" borderId="14" applyNumberFormat="0" applyFont="1" applyFill="1" applyBorder="1" applyAlignment="1" applyProtection="0">
      <alignment horizontal="right" vertical="bottom" wrapText="1"/>
    </xf>
    <xf numFmtId="70" fontId="7" fillId="5" borderId="14" applyNumberFormat="1" applyFont="1" applyFill="1" applyBorder="1" applyAlignment="1" applyProtection="0">
      <alignment horizontal="center" vertical="center"/>
    </xf>
    <xf numFmtId="49" fontId="6" fillId="4" borderId="14" applyNumberFormat="1" applyFont="1" applyFill="1" applyBorder="1" applyAlignment="1" applyProtection="0">
      <alignment horizontal="right" vertical="bottom" wrapText="1"/>
    </xf>
    <xf numFmtId="3" fontId="7" borderId="14" applyNumberFormat="1" applyFont="1" applyFill="0" applyBorder="1" applyAlignment="1" applyProtection="0">
      <alignment horizontal="center" vertical="top" wrapText="1"/>
    </xf>
    <xf numFmtId="3" fontId="7" fillId="13" borderId="14" applyNumberFormat="1" applyFont="1" applyFill="1" applyBorder="1" applyAlignment="1" applyProtection="0">
      <alignment horizontal="center" vertical="top" wrapText="1"/>
    </xf>
    <xf numFmtId="63" fontId="7" fillId="13" borderId="14" applyNumberFormat="1" applyFont="1" applyFill="1" applyBorder="1" applyAlignment="1" applyProtection="0">
      <alignment horizontal="center" vertical="top" wrapText="1"/>
    </xf>
    <xf numFmtId="4" fontId="7" fillId="13" borderId="14" applyNumberFormat="1" applyFont="1" applyFill="1" applyBorder="1" applyAlignment="1" applyProtection="0">
      <alignment horizontal="center" vertical="top" wrapText="1"/>
    </xf>
    <xf numFmtId="60" fontId="7" borderId="14" applyNumberFormat="1" applyFont="1" applyFill="0" applyBorder="1" applyAlignment="1" applyProtection="0">
      <alignment vertical="top" wrapText="1"/>
    </xf>
    <xf numFmtId="49" fontId="8" fillId="14" borderId="14" applyNumberFormat="1" applyFont="1" applyFill="1" applyBorder="1" applyAlignment="1" applyProtection="0">
      <alignment vertical="top" wrapText="1"/>
    </xf>
    <xf numFmtId="61" fontId="7" fillId="14" borderId="14" applyNumberFormat="1" applyFont="1" applyFill="1" applyBorder="1" applyAlignment="1" applyProtection="0">
      <alignment vertical="top" wrapText="1"/>
    </xf>
    <xf numFmtId="3" fontId="7" fillId="6" borderId="14" applyNumberFormat="1" applyFont="1" applyFill="1" applyBorder="1" applyAlignment="1" applyProtection="0">
      <alignment horizontal="center" vertical="center"/>
    </xf>
    <xf numFmtId="60" fontId="7" borderId="14" applyNumberFormat="1" applyFont="1" applyFill="0" applyBorder="1" applyAlignment="1" applyProtection="0">
      <alignment horizontal="right" vertical="top" wrapText="1"/>
    </xf>
    <xf numFmtId="60" fontId="7" fillId="6" borderId="14" applyNumberFormat="1" applyFont="1" applyFill="1" applyBorder="1" applyAlignment="1" applyProtection="0">
      <alignment horizontal="right" vertical="center"/>
    </xf>
  </cellXfs>
  <cellStyles count="1">
    <cellStyle name="Normal" xfId="0" builtinId="0"/>
  </cellStyles>
  <dxfs count="1">
    <dxf>
      <font>
        <color rgb="e5929292"/>
      </font>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e0e0e0"/>
      <rgbColor rgb="ff919191"/>
      <rgbColor rgb="ffd5d5d5"/>
      <rgbColor rgb="ffacacac"/>
      <rgbColor rgb="ffcbcccc"/>
      <rgbColor rgb="ffc0c0c0"/>
      <rgbColor rgb="fffeffff"/>
      <rgbColor rgb="ffebf2ff"/>
      <rgbColor rgb="ffeef3ff"/>
      <rgbColor rgb="ffcfcfcf"/>
      <rgbColor rgb="ffe8ffe5"/>
      <rgbColor rgb="ff3b1368"/>
      <rgbColor rgb="ff514363"/>
      <rgbColor rgb="ffc68343"/>
      <rgbColor rgb="ff0432ff"/>
      <rgbColor rgb="ffa81a09"/>
      <rgbColor rgb="ffa9a9a9"/>
      <rgbColor rgb="e5929292"/>
      <rgbColor rgb="ffa7534d"/>
      <rgbColor rgb="ff1ba716"/>
      <rgbColor rgb="ff521b92"/>
      <rgbColor rgb="ffd71e00"/>
      <rgbColor rgb="fffefcdc"/>
      <rgbColor rgb="ffd8c9fe"/>
      <rgbColor rgb="ffeeefee"/>
      <rgbColor rgb="ffb6b6b6"/>
      <rgbColor rgb="ffdc564c"/>
      <rgbColor rgb="ffffccc9"/>
      <rgbColor rgb="ffcb615a"/>
      <rgbColor rgb="ffaed05c"/>
      <rgbColor rgb="ffedfdcb"/>
      <rgbColor rgb="ffa7c267"/>
      <rgbColor rgb="ff4d93d7"/>
      <rgbColor rgb="ffc8e2ff"/>
      <rgbColor rgb="ff5b91c7"/>
      <rgbColor rgb="ff9272b9"/>
      <rgbColor rgb="ffe2cdfb"/>
      <rgbColor rgb="ff9076af"/>
      <rgbColor rgb="ff59b9d0"/>
      <rgbColor rgb="ff54b7c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Projected Financial Performance</a:t>
            </a:r>
          </a:p>
        </c:rich>
      </c:tx>
      <c:layout>
        <c:manualLayout>
          <c:xMode val="edge"/>
          <c:yMode val="edge"/>
          <c:x val="0.466467"/>
          <c:y val="0"/>
          <c:w val="0.0670666"/>
          <c:h val="0.057872"/>
        </c:manualLayout>
      </c:layout>
      <c:overlay val="1"/>
      <c:spPr>
        <a:noFill/>
        <a:effectLst/>
      </c:spPr>
    </c:title>
    <c:autoTitleDeleted val="1"/>
    <c:plotArea>
      <c:layout>
        <c:manualLayout>
          <c:layoutTarget val="inner"/>
          <c:xMode val="edge"/>
          <c:yMode val="edge"/>
          <c:x val="0.030088"/>
          <c:y val="0.057872"/>
          <c:w val="0.964912"/>
          <c:h val="0.801019"/>
        </c:manualLayout>
      </c:layout>
      <c:lineChart>
        <c:grouping val="standard"/>
        <c:varyColors val="0"/>
        <c:ser>
          <c:idx val="0"/>
          <c:order val="0"/>
          <c:tx>
            <c:strRef>
              <c:f>'PAYYAP 36 Months - Table 1'!$A$79</c:f>
              <c:strCache>
                <c:ptCount val="1"/>
                <c:pt idx="0">
                  <c:v>TOTAL MONTHLY EXPENSES:</c:v>
                </c:pt>
              </c:strCache>
            </c:strRef>
          </c:tx>
          <c:spPr>
            <a:gradFill flip="none" rotWithShape="1">
              <a:gsLst>
                <a:gs pos="0">
                  <a:srgbClr val="DC564C"/>
                </a:gs>
                <a:gs pos="100000">
                  <a:srgbClr val="FFCCCA"/>
                </a:gs>
              </a:gsLst>
              <a:lin ang="16200000" scaled="0"/>
            </a:gradFill>
            <a:ln w="66675" cap="flat">
              <a:solidFill>
                <a:srgbClr val="CC625A"/>
              </a:solidFill>
              <a:prstDash val="solid"/>
              <a:round/>
            </a:ln>
            <a:effectLst/>
          </c:spPr>
          <c:marker>
            <c:symbol val="none"/>
            <c:size val="6"/>
            <c:spPr>
              <a:gradFill flip="none" rotWithShape="1">
                <a:gsLst>
                  <a:gs pos="0">
                    <a:srgbClr val="DC564C"/>
                  </a:gs>
                  <a:gs pos="100000">
                    <a:srgbClr val="FFCCCA"/>
                  </a:gs>
                </a:gsLst>
                <a:lin ang="16200000" scaled="0"/>
              </a:gradFill>
              <a:ln w="9525" cap="flat">
                <a:solidFill>
                  <a:srgbClr val="CC625A"/>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1'!$B$79:$Y$79</c:f>
              <c:numCache>
                <c:ptCount val="24"/>
                <c:pt idx="0">
                  <c:v>-23250.000000</c:v>
                </c:pt>
                <c:pt idx="1">
                  <c:v>-23250.000000</c:v>
                </c:pt>
                <c:pt idx="2">
                  <c:v>-22075.000000</c:v>
                </c:pt>
                <c:pt idx="3">
                  <c:v>-21250.000000</c:v>
                </c:pt>
                <c:pt idx="4">
                  <c:v>-127000.000000</c:v>
                </c:pt>
                <c:pt idx="5">
                  <c:v>-62000.000000</c:v>
                </c:pt>
                <c:pt idx="6">
                  <c:v>-62000.000000</c:v>
                </c:pt>
                <c:pt idx="7">
                  <c:v>-62000.000000</c:v>
                </c:pt>
                <c:pt idx="8">
                  <c:v>-62000.000000</c:v>
                </c:pt>
                <c:pt idx="9">
                  <c:v>-62000.000000</c:v>
                </c:pt>
                <c:pt idx="10">
                  <c:v>-115600.000000</c:v>
                </c:pt>
                <c:pt idx="11">
                  <c:v>-184100.000000</c:v>
                </c:pt>
                <c:pt idx="12">
                  <c:v>-314100.000000</c:v>
                </c:pt>
                <c:pt idx="13">
                  <c:v>-314100.000000</c:v>
                </c:pt>
                <c:pt idx="14">
                  <c:v>-314100.000000</c:v>
                </c:pt>
                <c:pt idx="15">
                  <c:v>-314100.000000</c:v>
                </c:pt>
                <c:pt idx="16">
                  <c:v>-314100.000000</c:v>
                </c:pt>
                <c:pt idx="17">
                  <c:v>-334100.000000</c:v>
                </c:pt>
                <c:pt idx="18">
                  <c:v>-358100.000000</c:v>
                </c:pt>
                <c:pt idx="19">
                  <c:v>-391900.000000</c:v>
                </c:pt>
                <c:pt idx="20">
                  <c:v>-426460.000000</c:v>
                </c:pt>
                <c:pt idx="21">
                  <c:v>-467932.000000</c:v>
                </c:pt>
                <c:pt idx="22">
                  <c:v>-517698.400000</c:v>
                </c:pt>
                <c:pt idx="23">
                  <c:v>-577418.080000</c:v>
                </c:pt>
              </c:numCache>
            </c:numRef>
          </c:val>
          <c:smooth val="0"/>
        </c:ser>
        <c:ser>
          <c:idx val="1"/>
          <c:order val="1"/>
          <c:tx>
            <c:strRef>
              <c:f>'PAYYAP 36 Months - Table 1'!$A$93</c:f>
              <c:strCache>
                <c:ptCount val="1"/>
                <c:pt idx="0">
                  <c:v>Est. Gross Profit</c:v>
                </c:pt>
              </c:strCache>
            </c:strRef>
          </c:tx>
          <c:spPr>
            <a:gradFill flip="none" rotWithShape="1">
              <a:gsLst>
                <a:gs pos="0">
                  <a:srgbClr val="AFD05C"/>
                </a:gs>
                <a:gs pos="100000">
                  <a:srgbClr val="EEFDCB"/>
                </a:gs>
              </a:gsLst>
              <a:lin ang="16200000" scaled="0"/>
            </a:gradFill>
            <a:ln w="66675" cap="flat">
              <a:solidFill>
                <a:srgbClr val="A8C367"/>
              </a:solidFill>
              <a:prstDash val="solid"/>
              <a:round/>
            </a:ln>
            <a:effectLst/>
          </c:spPr>
          <c:marker>
            <c:symbol val="none"/>
            <c:size val="6"/>
            <c:spPr>
              <a:gradFill flip="none" rotWithShape="1">
                <a:gsLst>
                  <a:gs pos="0">
                    <a:srgbClr val="AFD05C"/>
                  </a:gs>
                  <a:gs pos="100000">
                    <a:srgbClr val="EEFDCB"/>
                  </a:gs>
                </a:gsLst>
                <a:lin ang="16200000" scaled="0"/>
              </a:gradFill>
              <a:ln w="9525" cap="flat">
                <a:solidFill>
                  <a:srgbClr val="A8C367"/>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1'!$B$93:$Y$93</c:f>
              <c:numCache>
                <c:ptCount val="24"/>
                <c:pt idx="0">
                  <c:v>0.000000</c:v>
                </c:pt>
                <c:pt idx="1">
                  <c:v>45.478125</c:v>
                </c:pt>
                <c:pt idx="2">
                  <c:v>131.381250</c:v>
                </c:pt>
                <c:pt idx="3">
                  <c:v>259.393750</c:v>
                </c:pt>
                <c:pt idx="4">
                  <c:v>429.515625</c:v>
                </c:pt>
                <c:pt idx="5">
                  <c:v>1020.731250</c:v>
                </c:pt>
                <c:pt idx="6">
                  <c:v>2033.040625</c:v>
                </c:pt>
                <c:pt idx="7">
                  <c:v>3466.443750</c:v>
                </c:pt>
                <c:pt idx="8">
                  <c:v>5320.940625</c:v>
                </c:pt>
                <c:pt idx="9">
                  <c:v>7596.531250</c:v>
                </c:pt>
                <c:pt idx="10">
                  <c:v>10293.215625</c:v>
                </c:pt>
                <c:pt idx="11">
                  <c:v>13410.993750</c:v>
                </c:pt>
                <c:pt idx="12">
                  <c:v>20739.709375</c:v>
                </c:pt>
                <c:pt idx="13">
                  <c:v>32279.362500</c:v>
                </c:pt>
                <c:pt idx="14">
                  <c:v>48029.953125</c:v>
                </c:pt>
                <c:pt idx="15">
                  <c:v>67991.481250</c:v>
                </c:pt>
                <c:pt idx="16">
                  <c:v>92163.946875</c:v>
                </c:pt>
                <c:pt idx="17">
                  <c:v>121389.537500</c:v>
                </c:pt>
                <c:pt idx="18">
                  <c:v>156678.878125</c:v>
                </c:pt>
                <c:pt idx="19">
                  <c:v>199244.718750</c:v>
                </c:pt>
                <c:pt idx="20">
                  <c:v>250542.359375</c:v>
                </c:pt>
                <c:pt idx="21">
                  <c:v>312318.160000</c:v>
                </c:pt>
                <c:pt idx="22">
                  <c:v>386667.752625</c:v>
                </c:pt>
                <c:pt idx="23">
                  <c:v>476105.895650</c:v>
                </c:pt>
              </c:numCache>
            </c:numRef>
          </c:val>
          <c:smooth val="0"/>
        </c:ser>
        <c:ser>
          <c:idx val="2"/>
          <c:order val="2"/>
          <c:tx>
            <c:strRef>
              <c:f>'PAYYAP 36 Months - Table 1'!$A$99</c:f>
              <c:strCache/>
            </c:strRef>
          </c:tx>
          <c:spPr>
            <a:gradFill flip="none" rotWithShape="1">
              <a:gsLst>
                <a:gs pos="0">
                  <a:srgbClr val="4D94D7"/>
                </a:gs>
                <a:gs pos="100000">
                  <a:srgbClr val="C9E3FF"/>
                </a:gs>
              </a:gsLst>
              <a:lin ang="16200000" scaled="0"/>
            </a:gradFill>
            <a:ln w="66675" cap="flat">
              <a:solidFill>
                <a:srgbClr val="5B92C8"/>
              </a:solidFill>
              <a:prstDash val="solid"/>
              <a:round/>
            </a:ln>
            <a:effectLst/>
          </c:spPr>
          <c:marker>
            <c:symbol val="none"/>
            <c:size val="6"/>
            <c:spPr>
              <a:gradFill flip="none" rotWithShape="1">
                <a:gsLst>
                  <a:gs pos="0">
                    <a:srgbClr val="4D94D7"/>
                  </a:gs>
                  <a:gs pos="100000">
                    <a:srgbClr val="C9E3FF"/>
                  </a:gs>
                </a:gsLst>
                <a:lin ang="16200000" scaled="0"/>
              </a:gradFill>
              <a:ln w="9525" cap="flat">
                <a:solidFill>
                  <a:srgbClr val="5B92C8"/>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1'!$B$99:$Y$99</c:f>
              <c:numCache>
                <c:ptCount val="0"/>
              </c:numCache>
            </c:numRef>
          </c:val>
          <c:smooth val="0"/>
        </c:ser>
        <c:ser>
          <c:idx val="3"/>
          <c:order val="3"/>
          <c:tx>
            <c:strRef>
              <c:f>'PAYYAP 36 Months - Table 1'!$A$100</c:f>
              <c:strCache>
                <c:ptCount val="1"/>
                <c:pt idx="0">
                  <c:v>CASH BALANCE</c:v>
                </c:pt>
              </c:strCache>
            </c:strRef>
          </c:tx>
          <c:spPr>
            <a:gradFill flip="none" rotWithShape="1">
              <a:gsLst>
                <a:gs pos="0">
                  <a:srgbClr val="9272BA"/>
                </a:gs>
                <a:gs pos="100000">
                  <a:srgbClr val="E2CEFC"/>
                </a:gs>
              </a:gsLst>
              <a:lin ang="16200000" scaled="0"/>
            </a:gradFill>
            <a:ln w="66675" cap="flat">
              <a:solidFill>
                <a:srgbClr val="9077B0"/>
              </a:solidFill>
              <a:prstDash val="solid"/>
              <a:round/>
            </a:ln>
            <a:effectLst/>
          </c:spPr>
          <c:marker>
            <c:symbol val="none"/>
            <c:size val="6"/>
            <c:spPr>
              <a:gradFill flip="none" rotWithShape="1">
                <a:gsLst>
                  <a:gs pos="0">
                    <a:srgbClr val="9272BA"/>
                  </a:gs>
                  <a:gs pos="100000">
                    <a:srgbClr val="E2CEFC"/>
                  </a:gs>
                </a:gsLst>
                <a:lin ang="16200000" scaled="0"/>
              </a:gradFill>
              <a:ln w="9525" cap="flat">
                <a:solidFill>
                  <a:srgbClr val="9077B0"/>
                </a:solidFill>
                <a:prstDash val="solid"/>
                <a:round/>
              </a:ln>
              <a:effectLst/>
            </c:spPr>
          </c:marker>
          <c:dLbls>
            <c:numFmt formatCode="[$$-409]#,##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1'!$B$100:$Y$100</c:f>
              <c:numCache>
                <c:ptCount val="24"/>
                <c:pt idx="0">
                  <c:v>1750.000000</c:v>
                </c:pt>
                <c:pt idx="1">
                  <c:v>3545.478125</c:v>
                </c:pt>
                <c:pt idx="2">
                  <c:v>6601.859375</c:v>
                </c:pt>
                <c:pt idx="3">
                  <c:v>10611.253125</c:v>
                </c:pt>
                <c:pt idx="4">
                  <c:v>384040.768750</c:v>
                </c:pt>
                <c:pt idx="5">
                  <c:v>323061.500000</c:v>
                </c:pt>
                <c:pt idx="6">
                  <c:v>263094.540625</c:v>
                </c:pt>
                <c:pt idx="7">
                  <c:v>204560.984375</c:v>
                </c:pt>
                <c:pt idx="8">
                  <c:v>147881.925000</c:v>
                </c:pt>
                <c:pt idx="9">
                  <c:v>93478.456250</c:v>
                </c:pt>
                <c:pt idx="10">
                  <c:v>2988171.671875</c:v>
                </c:pt>
                <c:pt idx="11">
                  <c:v>2817482.665625</c:v>
                </c:pt>
                <c:pt idx="12">
                  <c:v>2524122.375000</c:v>
                </c:pt>
                <c:pt idx="13">
                  <c:v>2242301.737500</c:v>
                </c:pt>
                <c:pt idx="14">
                  <c:v>1976231.690625</c:v>
                </c:pt>
                <c:pt idx="15">
                  <c:v>1730123.171875</c:v>
                </c:pt>
                <c:pt idx="16">
                  <c:v>1508187.118750</c:v>
                </c:pt>
                <c:pt idx="17">
                  <c:v>1295476.656250</c:v>
                </c:pt>
                <c:pt idx="18">
                  <c:v>1094055.534375</c:v>
                </c:pt>
                <c:pt idx="19">
                  <c:v>901400.253125</c:v>
                </c:pt>
                <c:pt idx="20">
                  <c:v>725482.612500</c:v>
                </c:pt>
                <c:pt idx="21">
                  <c:v>569868.772500</c:v>
                </c:pt>
                <c:pt idx="22">
                  <c:v>438838.125125</c:v>
                </c:pt>
                <c:pt idx="23">
                  <c:v>337525.940775</c:v>
                </c:pt>
              </c:numCache>
            </c:numRef>
          </c:val>
          <c:smooth val="0"/>
        </c:ser>
        <c:ser>
          <c:idx val="4"/>
          <c:order val="4"/>
          <c:tx>
            <c:strRef>
              <c:f>'PAYYAP 36 Months - Table 1'!$A$76</c:f>
              <c:strCache>
                <c:ptCount val="1"/>
                <c:pt idx="0">
                  <c:v>Online Advertising (Google, BING, Yahoo, etc.)</c:v>
                </c:pt>
              </c:strCache>
            </c:strRef>
          </c:tx>
          <c:spPr>
            <a:solidFill>
              <a:srgbClr val="59BAD1"/>
            </a:solidFill>
            <a:ln w="28575" cap="flat">
              <a:solidFill>
                <a:srgbClr val="54B8CF"/>
              </a:solidFill>
              <a:prstDash val="solid"/>
              <a:round/>
            </a:ln>
            <a:effectLst/>
          </c:spPr>
          <c:marker>
            <c:symbol val="circle"/>
            <c:size val="6"/>
            <c:spPr>
              <a:solidFill>
                <a:srgbClr val="59BAD1"/>
              </a:solidFill>
              <a:ln w="9525" cap="flat">
                <a:solidFill>
                  <a:srgbClr val="54B8CF"/>
                </a:solidFill>
                <a:prstDash val="solid"/>
                <a:round/>
              </a:ln>
              <a:effectLst/>
            </c:spPr>
          </c:marker>
          <c:dLbls>
            <c:numFmt formatCode="#,##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Calibri"/>
                  </a:defRPr>
                </a:pPr>
              </a:p>
            </c:txPr>
            <c:dLblPos val="t"/>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1'!$B$76:$Y$76</c:f>
              <c:numCache>
                <c:ptCount val="24"/>
                <c:pt idx="0">
                  <c:v>-1000.000000</c:v>
                </c:pt>
                <c:pt idx="1">
                  <c:v>-1000.000000</c:v>
                </c:pt>
                <c:pt idx="2">
                  <c:v>-1000.000000</c:v>
                </c:pt>
                <c:pt idx="3">
                  <c:v>-1000.000000</c:v>
                </c:pt>
                <c:pt idx="4">
                  <c:v>-1000.000000</c:v>
                </c:pt>
                <c:pt idx="5">
                  <c:v>-10000.000000</c:v>
                </c:pt>
                <c:pt idx="6">
                  <c:v>-10000.000000</c:v>
                </c:pt>
                <c:pt idx="7">
                  <c:v>-10000.000000</c:v>
                </c:pt>
                <c:pt idx="8">
                  <c:v>-10000.000000</c:v>
                </c:pt>
                <c:pt idx="9">
                  <c:v>-10000.000000</c:v>
                </c:pt>
                <c:pt idx="10">
                  <c:v>-10000.000000</c:v>
                </c:pt>
                <c:pt idx="11">
                  <c:v>-10000.000000</c:v>
                </c:pt>
                <c:pt idx="12">
                  <c:v>-100000.000000</c:v>
                </c:pt>
                <c:pt idx="13">
                  <c:v>-100000.000000</c:v>
                </c:pt>
                <c:pt idx="14">
                  <c:v>-100000.000000</c:v>
                </c:pt>
                <c:pt idx="15">
                  <c:v>-100000.000000</c:v>
                </c:pt>
                <c:pt idx="16">
                  <c:v>-100000.000000</c:v>
                </c:pt>
                <c:pt idx="17">
                  <c:v>-120000.000000</c:v>
                </c:pt>
                <c:pt idx="18">
                  <c:v>-144000.000000</c:v>
                </c:pt>
                <c:pt idx="19">
                  <c:v>-172800.000000</c:v>
                </c:pt>
                <c:pt idx="20">
                  <c:v>-207360.000000</c:v>
                </c:pt>
                <c:pt idx="21">
                  <c:v>-248832.000000</c:v>
                </c:pt>
                <c:pt idx="22">
                  <c:v>-298598.400000</c:v>
                </c:pt>
                <c:pt idx="23">
                  <c:v>-358318.080000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rgbClr val="B7B7B7"/>
            </a:solidFill>
            <a:prstDash val="solid"/>
            <a:round/>
          </a:ln>
        </c:spPr>
        <c:txPr>
          <a:bodyPr rot="0"/>
          <a:lstStyle/>
          <a:p>
            <a:pPr>
              <a:defRPr b="1" i="0" strike="noStrike" sz="16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B7B7B7"/>
              </a:solidFill>
              <a:prstDash val="solid"/>
              <a:round/>
            </a:ln>
          </c:spPr>
        </c:majorGridlines>
        <c:numFmt formatCode="[$$-409]#,##0" sourceLinked="0"/>
        <c:majorTickMark val="none"/>
        <c:minorTickMark val="none"/>
        <c:tickLblPos val="nextTo"/>
        <c:spPr>
          <a:ln w="9525" cap="flat">
            <a:noFill/>
            <a:prstDash val="solid"/>
            <a:round/>
          </a:ln>
        </c:spPr>
        <c:txPr>
          <a:bodyPr rot="0"/>
          <a:lstStyle/>
          <a:p>
            <a:pPr>
              <a:defRPr b="1" i="0" strike="noStrike" sz="1600" u="none">
                <a:solidFill>
                  <a:srgbClr val="000000"/>
                </a:solidFill>
                <a:latin typeface="Calibri"/>
              </a:defRPr>
            </a:pPr>
          </a:p>
        </c:txPr>
        <c:crossAx val="2094734552"/>
        <c:crosses val="autoZero"/>
        <c:crossBetween val="midCat"/>
        <c:majorUnit val="937500"/>
        <c:minorUnit val="468750"/>
      </c:valAx>
      <c:spPr>
        <a:solidFill>
          <a:srgbClr val="FFFFFF"/>
        </a:solidFill>
        <a:ln w="12700" cap="flat">
          <a:noFill/>
          <a:miter lim="400000"/>
        </a:ln>
        <a:effectLst/>
      </c:spPr>
    </c:plotArea>
    <c:legend>
      <c:legendPos val="b"/>
      <c:layout>
        <c:manualLayout>
          <c:xMode val="edge"/>
          <c:yMode val="edge"/>
          <c:x val="0.341341"/>
          <c:y val="0.953624"/>
          <c:w val="0.603019"/>
          <c:h val="0.0463763"/>
        </c:manualLayout>
      </c:layout>
      <c:overlay val="1"/>
      <c:spPr>
        <a:noFill/>
        <a:ln w="9525" cap="flat">
          <a:noFill/>
          <a:round/>
        </a:ln>
        <a:effectLst/>
      </c:spPr>
      <c:txPr>
        <a:bodyPr rot="0"/>
        <a:lstStyle/>
        <a:p>
          <a:pPr>
            <a:defRPr b="1" i="0" strike="noStrike" sz="2000" u="none">
              <a:solidFill>
                <a:srgbClr val="000000"/>
              </a:solidFill>
              <a:latin typeface="Calibri"/>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1800" u="none">
                <a:solidFill>
                  <a:srgbClr val="000000"/>
                </a:solidFill>
                <a:latin typeface="Calibri"/>
              </a:defRPr>
            </a:pPr>
            <a:r>
              <a:rPr b="1" i="0" strike="noStrike" sz="1800" u="none">
                <a:solidFill>
                  <a:srgbClr val="000000"/>
                </a:solidFill>
                <a:latin typeface="Calibri"/>
              </a:rPr>
              <a:t>Market Penetration</a:t>
            </a:r>
          </a:p>
        </c:rich>
      </c:tx>
      <c:layout>
        <c:manualLayout>
          <c:xMode val="edge"/>
          <c:yMode val="edge"/>
          <c:x val="0.476518"/>
          <c:y val="0"/>
          <c:w val="0.0469632"/>
          <c:h val="0.185402"/>
        </c:manualLayout>
      </c:layout>
      <c:overlay val="1"/>
      <c:spPr>
        <a:noFill/>
        <a:effectLst/>
      </c:spPr>
    </c:title>
    <c:autoTitleDeleted val="1"/>
    <c:plotArea>
      <c:layout>
        <c:manualLayout>
          <c:layoutTarget val="inner"/>
          <c:xMode val="edge"/>
          <c:yMode val="edge"/>
          <c:x val="0.0255149"/>
          <c:y val="0.185402"/>
          <c:w val="0.969485"/>
          <c:h val="0.566315"/>
        </c:manualLayout>
      </c:layout>
      <c:lineChart>
        <c:grouping val="standard"/>
        <c:varyColors val="0"/>
        <c:ser>
          <c:idx val="0"/>
          <c:order val="0"/>
          <c:tx>
            <c:strRef>
              <c:f>'PAYYAP 36 Months - Table 1'!$A$107</c:f>
              <c:strCache>
                <c:ptCount val="1"/>
                <c:pt idx="0">
                  <c:v>Market Penetration</c:v>
                </c:pt>
              </c:strCache>
            </c:strRef>
          </c:tx>
          <c:spPr>
            <a:gradFill flip="none" rotWithShape="1">
              <a:gsLst>
                <a:gs pos="0">
                  <a:srgbClr val="4D94D7"/>
                </a:gs>
                <a:gs pos="100000">
                  <a:srgbClr val="C9E3FF"/>
                </a:gs>
              </a:gsLst>
              <a:lin ang="16200000" scaled="0"/>
            </a:gradFill>
            <a:ln w="47625" cap="flat">
              <a:solidFill>
                <a:srgbClr val="5B92C8"/>
              </a:solidFill>
              <a:prstDash val="solid"/>
              <a:round/>
            </a:ln>
            <a:effectLst/>
          </c:spPr>
          <c:marker>
            <c:symbol val="none"/>
            <c:size val="6"/>
            <c:spPr>
              <a:gradFill flip="none" rotWithShape="1">
                <a:gsLst>
                  <a:gs pos="0">
                    <a:srgbClr val="4D94D7"/>
                  </a:gs>
                  <a:gs pos="100000">
                    <a:srgbClr val="C9E3FF"/>
                  </a:gs>
                </a:gsLst>
                <a:lin ang="16200000" scaled="0"/>
              </a:gradFill>
              <a:ln w="9525" cap="flat">
                <a:solidFill>
                  <a:srgbClr val="5B92C8"/>
                </a:solidFill>
                <a:prstDash val="solid"/>
                <a:round/>
              </a:ln>
              <a:effectLst/>
            </c:spPr>
          </c:marker>
          <c:dLbls>
            <c:numFmt formatCode="0.00000%" sourceLinked="0"/>
            <c:txPr>
              <a:bodyPr/>
              <a:lstStyle/>
              <a:p>
                <a:pPr>
                  <a:defRPr b="0" i="0" strike="noStrike" sz="1000" u="none">
                    <a:solidFill>
                      <a:srgbClr val="000000"/>
                    </a:solidFill>
                    <a:latin typeface="Calibri"/>
                  </a:defRPr>
                </a:pPr>
              </a:p>
            </c:txPr>
            <c:dLblPos val="r"/>
            <c:showLegendKey val="0"/>
            <c:showVal val="0"/>
            <c:showCatName val="0"/>
            <c:showSerName val="0"/>
            <c:showPercent val="0"/>
            <c:showBubbleSize val="0"/>
            <c:showLeaderLines val="0"/>
          </c:dLbls>
          <c:cat>
            <c:strLit>
              <c:ptCount val="24"/>
              <c:pt idx="0">
                <c:v/>
              </c:pt>
              <c:pt idx="1">
                <c:v/>
              </c:pt>
              <c:pt idx="2">
                <c:v/>
              </c:pt>
              <c:pt idx="3">
                <c:v/>
              </c:pt>
              <c:pt idx="4">
                <c:v/>
              </c:pt>
              <c:pt idx="5">
                <c:v/>
              </c:pt>
              <c:pt idx="6">
                <c:v/>
              </c:pt>
              <c:pt idx="7">
                <c:v/>
              </c:pt>
              <c:pt idx="8">
                <c:v/>
              </c:pt>
              <c:pt idx="9">
                <c:v/>
              </c:pt>
              <c:pt idx="10">
                <c:v/>
              </c:pt>
              <c:pt idx="11">
                <c:v/>
              </c:pt>
              <c:pt idx="12">
                <c:v/>
              </c:pt>
              <c:pt idx="13">
                <c:v/>
              </c:pt>
              <c:pt idx="14">
                <c:v/>
              </c:pt>
              <c:pt idx="15">
                <c:v/>
              </c:pt>
              <c:pt idx="16">
                <c:v/>
              </c:pt>
              <c:pt idx="17">
                <c:v/>
              </c:pt>
              <c:pt idx="18">
                <c:v/>
              </c:pt>
              <c:pt idx="19">
                <c:v/>
              </c:pt>
              <c:pt idx="20">
                <c:v/>
              </c:pt>
              <c:pt idx="21">
                <c:v/>
              </c:pt>
              <c:pt idx="22">
                <c:v/>
              </c:pt>
              <c:pt idx="23">
                <c:v/>
              </c:pt>
            </c:strLit>
          </c:cat>
          <c:val>
            <c:numRef>
              <c:f>'PAYYAP 36 Months - Table 1'!$B$107:$Y$107</c:f>
              <c:numCache>
                <c:ptCount val="24"/>
                <c:pt idx="0">
                  <c:v>0.000000</c:v>
                </c:pt>
                <c:pt idx="1">
                  <c:v>0.000000</c:v>
                </c:pt>
                <c:pt idx="2">
                  <c:v>0.000000</c:v>
                </c:pt>
                <c:pt idx="3">
                  <c:v>0.000000</c:v>
                </c:pt>
                <c:pt idx="4">
                  <c:v>0.000001</c:v>
                </c:pt>
                <c:pt idx="5">
                  <c:v>0.000002</c:v>
                </c:pt>
                <c:pt idx="6">
                  <c:v>0.000004</c:v>
                </c:pt>
                <c:pt idx="7">
                  <c:v>0.000006</c:v>
                </c:pt>
                <c:pt idx="8">
                  <c:v>0.000009</c:v>
                </c:pt>
                <c:pt idx="9">
                  <c:v>0.000013</c:v>
                </c:pt>
                <c:pt idx="10">
                  <c:v>0.000018</c:v>
                </c:pt>
                <c:pt idx="11">
                  <c:v>0.000023</c:v>
                </c:pt>
                <c:pt idx="12">
                  <c:v>0.000036</c:v>
                </c:pt>
                <c:pt idx="13">
                  <c:v>0.000056</c:v>
                </c:pt>
                <c:pt idx="14">
                  <c:v>0.000084</c:v>
                </c:pt>
                <c:pt idx="15">
                  <c:v>0.000119</c:v>
                </c:pt>
                <c:pt idx="16">
                  <c:v>0.000161</c:v>
                </c:pt>
                <c:pt idx="17">
                  <c:v>0.000212</c:v>
                </c:pt>
                <c:pt idx="18">
                  <c:v>0.000273</c:v>
                </c:pt>
                <c:pt idx="19">
                  <c:v>0.000348</c:v>
                </c:pt>
                <c:pt idx="20">
                  <c:v>0.000437</c:v>
                </c:pt>
                <c:pt idx="21">
                  <c:v>0.000545</c:v>
                </c:pt>
                <c:pt idx="22">
                  <c:v>0.000675</c:v>
                </c:pt>
                <c:pt idx="23">
                  <c:v>0.000831</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rgbClr val="B7B7B7"/>
            </a:solidFill>
            <a:prstDash val="solid"/>
            <a:round/>
          </a:ln>
        </c:spPr>
        <c:txPr>
          <a:bodyPr rot="0"/>
          <a:lstStyle/>
          <a:p>
            <a:pPr>
              <a:defRPr b="1" i="0" strike="noStrike" sz="1600" u="none">
                <a:solidFill>
                  <a:srgbClr val="000000"/>
                </a:solidFill>
                <a:latin typeface="Calibri"/>
              </a:defRPr>
            </a:pPr>
          </a:p>
        </c:txPr>
        <c:crossAx val="2094734553"/>
        <c:crosses val="autoZero"/>
        <c:auto val="1"/>
        <c:lblAlgn val="ctr"/>
        <c:noMultiLvlLbl val="1"/>
      </c:catAx>
      <c:valAx>
        <c:axId val="2094734553"/>
        <c:scaling>
          <c:orientation val="minMax"/>
        </c:scaling>
        <c:delete val="0"/>
        <c:axPos val="l"/>
        <c:majorGridlines>
          <c:spPr>
            <a:ln w="12700" cap="flat">
              <a:solidFill>
                <a:srgbClr val="B7B7B7"/>
              </a:solidFill>
              <a:prstDash val="solid"/>
              <a:round/>
            </a:ln>
          </c:spPr>
        </c:majorGridlines>
        <c:numFmt formatCode="0.00000%" sourceLinked="0"/>
        <c:majorTickMark val="none"/>
        <c:minorTickMark val="none"/>
        <c:tickLblPos val="nextTo"/>
        <c:spPr>
          <a:ln w="9525" cap="flat">
            <a:noFill/>
            <a:prstDash val="solid"/>
            <a:round/>
          </a:ln>
        </c:spPr>
        <c:txPr>
          <a:bodyPr rot="0"/>
          <a:lstStyle/>
          <a:p>
            <a:pPr>
              <a:defRPr b="1" i="0" strike="noStrike" sz="1600" u="none">
                <a:solidFill>
                  <a:srgbClr val="000000"/>
                </a:solidFill>
                <a:latin typeface="Calibri"/>
              </a:defRPr>
            </a:pPr>
          </a:p>
        </c:txPr>
        <c:crossAx val="2094734552"/>
        <c:crosses val="autoZero"/>
        <c:crossBetween val="midCat"/>
        <c:majorUnit val="0.000225"/>
        <c:minorUnit val="0.0001125"/>
      </c:valAx>
      <c:spPr>
        <a:solidFill>
          <a:srgbClr val="FFFFFF"/>
        </a:solidFill>
        <a:ln w="12700" cap="flat">
          <a:noFill/>
          <a:miter lim="400000"/>
        </a:ln>
        <a:effectLst/>
      </c:spPr>
    </c:plotArea>
    <c:legend>
      <c:legendPos val="b"/>
      <c:layout>
        <c:manualLayout>
          <c:xMode val="edge"/>
          <c:yMode val="edge"/>
          <c:x val="0.461133"/>
          <c:y val="0.928714"/>
          <c:w val="0.291645"/>
          <c:h val="0.0712859"/>
        </c:manualLayout>
      </c:layout>
      <c:overlay val="1"/>
      <c:spPr>
        <a:noFill/>
        <a:ln w="9525" cap="flat">
          <a:noFill/>
          <a:round/>
        </a:ln>
        <a:effectLst/>
      </c:spPr>
      <c:txPr>
        <a:bodyPr rot="0"/>
        <a:lstStyle/>
        <a:p>
          <a:pPr>
            <a:defRPr b="0" i="0" strike="noStrike" sz="1000" u="none">
              <a:solidFill>
                <a:srgbClr val="000000"/>
              </a:solidFill>
              <a:latin typeface="Calibri"/>
            </a:defRPr>
          </a:pPr>
        </a:p>
      </c:txPr>
    </c:legend>
    <c:plotVisOnly val="1"/>
    <c:dispBlanksAs val="gap"/>
  </c:chart>
  <c:spPr>
    <a:noFill/>
    <a:ln>
      <a:noFill/>
    </a:ln>
    <a:effectLst/>
  </c:spPr>
</c:chartSpace>
</file>

<file path=xl/drawings/_rels/drawing3.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s>

</file>

<file path=xl/drawings/drawing1.xml><?xml version="1.0" encoding="utf-8"?>
<xdr:wsDr xmlns:r="http://schemas.openxmlformats.org/officeDocument/2006/relationships" xmlns:a="http://schemas.openxmlformats.org/drawingml/2006/main" xmlns:xdr="http://schemas.openxmlformats.org/drawingml/2006/spreadsheetDrawing"/>
</file>

<file path=xl/drawings/drawing2.xml><?xml version="1.0" encoding="utf-8"?>
<xdr:wsDr xmlns:r="http://schemas.openxmlformats.org/officeDocument/2006/relationships" xmlns:a="http://schemas.openxmlformats.org/drawingml/2006/main" xmlns:xdr="http://schemas.openxmlformats.org/drawingml/2006/spreadsheetDrawing"/>
</file>

<file path=xl/drawings/drawing3.xml><?xml version="1.0" encoding="utf-8"?>
<xdr:wsDr xmlns:r="http://schemas.openxmlformats.org/officeDocument/2006/relationships" xmlns:a="http://schemas.openxmlformats.org/drawingml/2006/main" xmlns:xdr="http://schemas.openxmlformats.org/drawingml/2006/spreadsheetDrawing">
  <xdr:twoCellAnchor>
    <xdr:from>
      <xdr:col>9</xdr:col>
      <xdr:colOff>134470</xdr:colOff>
      <xdr:row>159</xdr:row>
      <xdr:rowOff>97076</xdr:rowOff>
    </xdr:from>
    <xdr:to>
      <xdr:col>81</xdr:col>
      <xdr:colOff>370037</xdr:colOff>
      <xdr:row>214</xdr:row>
      <xdr:rowOff>14023</xdr:rowOff>
    </xdr:to>
    <xdr:graphicFrame>
      <xdr:nvGraphicFramePr>
        <xdr:cNvPr id="8" name="Chart 8"/>
        <xdr:cNvGraphicFramePr/>
      </xdr:nvGraphicFramePr>
      <xdr:xfrm>
        <a:off x="5849470" y="26347976"/>
        <a:ext cx="45955568" cy="8997448"/>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9</xdr:col>
      <xdr:colOff>317403</xdr:colOff>
      <xdr:row>212</xdr:row>
      <xdr:rowOff>39423</xdr:rowOff>
    </xdr:from>
    <xdr:to>
      <xdr:col>72</xdr:col>
      <xdr:colOff>311202</xdr:colOff>
      <xdr:row>229</xdr:row>
      <xdr:rowOff>41222</xdr:rowOff>
    </xdr:to>
    <xdr:graphicFrame>
      <xdr:nvGraphicFramePr>
        <xdr:cNvPr id="9" name="Chart 9"/>
        <xdr:cNvGraphicFramePr/>
      </xdr:nvGraphicFramePr>
      <xdr:xfrm>
        <a:off x="6032403" y="35040623"/>
        <a:ext cx="39998800" cy="2808500"/>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0</xdr:col>
      <xdr:colOff>19050</xdr:colOff>
      <xdr:row>159</xdr:row>
      <xdr:rowOff>3156</xdr:rowOff>
    </xdr:from>
    <xdr:to>
      <xdr:col>8</xdr:col>
      <xdr:colOff>531862</xdr:colOff>
      <xdr:row>188</xdr:row>
      <xdr:rowOff>117059</xdr:rowOff>
    </xdr:to>
    <xdr:sp>
      <xdr:nvSpPr>
        <xdr:cNvPr id="10" name="Shape 10"/>
        <xdr:cNvSpPr/>
      </xdr:nvSpPr>
      <xdr:spPr>
        <a:xfrm>
          <a:off x="19050" y="26254056"/>
          <a:ext cx="5592813" cy="4901804"/>
        </a:xfrm>
        <a:prstGeom prst="rect">
          <a:avLst/>
        </a:prstGeom>
        <a:gradFill flip="none" rotWithShape="1">
          <a:gsLst>
            <a:gs pos="0">
              <a:srgbClr val="FFD0B9"/>
            </a:gs>
            <a:gs pos="100000">
              <a:srgbClr val="EDB295"/>
            </a:gs>
          </a:gsLst>
          <a:lin ang="5400000" scaled="0"/>
        </a:gradFill>
        <a:ln w="12700" cap="flat">
          <a:solidFill>
            <a:srgbClr val="000000">
              <a:alpha val="15000"/>
            </a:srgbClr>
          </a:solidFill>
          <a:prstDash val="solid"/>
          <a:miter lim="400000"/>
        </a:ln>
        <a:effectLst>
          <a:outerShdw sx="100000" sy="100000" kx="0" ky="0" algn="b" rotWithShape="0" blurRad="63500" dist="25400" dir="5400000">
            <a:srgbClr val="000000">
              <a:alpha val="25000"/>
            </a:srgbClr>
          </a:outerShdw>
        </a:effectLst>
        <a:extLst>
          <a:ext uri="{C572A759-6A51-4108-AA02-DFA0A04FC94B}">
            <ma14:wrappingTextBoxFlag xmlns:ma14="http://schemas.microsoft.com/office/mac/drawingml/2011/main" val="1"/>
          </a:ext>
        </a:extLst>
      </xdr:spPr>
      <xdr:txBody>
        <a:bodyPr wrap="square" lIns="0" tIns="0" rIns="0" bIns="0" numCol="1" anchor="t">
          <a:noAutofit/>
        </a:bodyPr>
        <a:lstStyle/>
        <a:p>
          <a:pPr/>
          <a:r>
            <a:t>shea writer, 11 Jan 2017, 12:06 am
</a:t>
          </a: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As recorded: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Interest in PAYYAP is way above projected.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Revenue is half of what has been projected.</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We explain these two diverging events as follows: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More than 6x general interest in an easy, app-based payment solution / alt to the main stream services.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 As expected “immediate-term" processing merchants.</a:t>
          </a: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endParaRPr b="0" baseline="0" cap="none" i="0" spc="0" strike="noStrike" sz="1200" u="none">
            <a:ln>
              <a:noFill/>
            </a:ln>
            <a:solidFill>
              <a:srgbClr val="000000"/>
            </a:solidFill>
            <a:uFillTx/>
            <a:latin typeface="Helvetica Neue"/>
            <a:ea typeface="Helvetica Neue"/>
            <a:cs typeface="Helvetica Neue"/>
            <a:sym typeface="Helvetica Neue"/>
          </a:endParaRPr>
        </a:p>
        <a:p>
          <a:pPr marL="0" marR="0" indent="0" algn="l" defTabSz="457200" rtl="0" latinLnBrk="0">
            <a:lnSpc>
              <a:spcPct val="100000"/>
            </a:lnSpc>
            <a:spcBef>
              <a:spcPts val="0"/>
            </a:spcBef>
            <a:spcAft>
              <a:spcPts val="0"/>
            </a:spcAft>
            <a:buClrTx/>
            <a:buSzTx/>
            <a:buFontTx/>
            <a:buNone/>
            <a:tabLst/>
            <a:defRPr b="0" baseline="0" cap="none" i="0" spc="0" strike="noStrike" sz="1200" u="none">
              <a:ln>
                <a:noFill/>
              </a:ln>
              <a:solidFill>
                <a:srgbClr val="000000"/>
              </a:solidFill>
              <a:uFillTx/>
              <a:latin typeface="Helvetica Neue"/>
              <a:ea typeface="Helvetica Neue"/>
              <a:cs typeface="Helvetica Neue"/>
              <a:sym typeface="Helvetica Neue"/>
            </a:defRPr>
          </a:pPr>
          <a:r>
            <a:rPr b="0" baseline="0" cap="none" i="0" spc="0" strike="noStrike" sz="1200" u="none">
              <a:ln>
                <a:noFill/>
              </a:ln>
              <a:solidFill>
                <a:srgbClr val="000000"/>
              </a:solidFill>
              <a:uFillTx/>
              <a:latin typeface="Helvetica Neue"/>
              <a:ea typeface="Helvetica Neue"/>
              <a:cs typeface="Helvetica Neue"/>
              <a:sym typeface="Helvetica Neue"/>
            </a:rPr>
            <a:t>Technical "glitches" have prevented 2/3 of the transaction attempts from being approved.  (“Growing pains” as we integrate with TSYS.) In fact,  revenue would have been nearly exactly as projected had it not been for the temporary technical &amp; synchronization issues.)</a:t>
          </a:r>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3.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88</v>
      </c>
      <c r="D11" t="s" s="5">
        <v>89</v>
      </c>
    </row>
    <row r="12">
      <c r="B12" s="4"/>
      <c r="C12" t="s" s="4">
        <v>92</v>
      </c>
      <c r="D12" t="s" s="5">
        <v>93</v>
      </c>
    </row>
  </sheetData>
  <mergeCells count="1">
    <mergeCell ref="B3:D3"/>
  </mergeCells>
  <hyperlinks>
    <hyperlink ref="D10" location="'PAYYAP 36 Months - Table 1'!R1C1" tooltip="" display="PAYYAP 36 Months - Table 1"/>
    <hyperlink ref="D11" location="'PAYYAP 36 Months - Table 1-1'!R1C1" tooltip="" display="PAYYAP 36 Months - Table 1-1"/>
    <hyperlink ref="D12" location="'PAYYAP 36 Months - Drawings'!R1C1" tooltip="" display="PAYYAP 36 Months - Drawings"/>
  </hyperlinks>
</worksheet>
</file>

<file path=xl/worksheets/sheet2.xml><?xml version="1.0" encoding="utf-8"?>
<worksheet xmlns:r="http://schemas.openxmlformats.org/officeDocument/2006/relationships" xmlns="http://schemas.openxmlformats.org/spreadsheetml/2006/main">
  <dimension ref="A1:AK122"/>
  <sheetViews>
    <sheetView workbookViewId="0" showGridLines="0" defaultGridColor="1"/>
  </sheetViews>
  <sheetFormatPr defaultColWidth="54.348" defaultRowHeight="11.45" customHeight="1" outlineLevelRow="0" outlineLevelCol="0"/>
  <cols>
    <col min="1" max="1" width="59.4219" style="6" customWidth="1"/>
    <col min="2" max="2" width="20.5703" style="6" customWidth="1"/>
    <col min="3" max="3" width="15.2109" style="6" customWidth="1"/>
    <col min="4" max="4" width="15.6016" style="6" customWidth="1"/>
    <col min="5" max="5" width="15.6016" style="6" customWidth="1"/>
    <col min="6" max="6" width="16.8125" style="6" customWidth="1"/>
    <col min="7" max="7" width="18.2109" style="6" customWidth="1"/>
    <col min="8" max="8" width="18" style="6" customWidth="1"/>
    <col min="9" max="9" width="17.8125" style="6" customWidth="1"/>
    <col min="10" max="10" width="17.8125" style="6" customWidth="1"/>
    <col min="11" max="11" width="17.8125" style="6" customWidth="1"/>
    <col min="12" max="12" width="19.8125" style="6" customWidth="1"/>
    <col min="13" max="13" width="19.8125" style="6" customWidth="1"/>
    <col min="14" max="14" width="19.8125" style="6" customWidth="1"/>
    <col min="15" max="15" width="19.8125" style="6" customWidth="1"/>
    <col min="16" max="16" width="19.8125" style="6" customWidth="1"/>
    <col min="17" max="17" width="19.8125" style="6" customWidth="1"/>
    <col min="18" max="18" width="20.8125" style="6" customWidth="1"/>
    <col min="19" max="19" width="22" style="6" customWidth="1"/>
    <col min="20" max="20" width="22" style="6" customWidth="1"/>
    <col min="21" max="21" width="21.6016" style="6" customWidth="1"/>
    <col min="22" max="22" width="21.8125" style="6" customWidth="1"/>
    <col min="23" max="23" width="21.8125" style="6" customWidth="1"/>
    <col min="24" max="24" width="21.8125" style="6" customWidth="1"/>
    <col min="25" max="25" width="21.8125" style="6" customWidth="1"/>
    <col min="26" max="26" width="21.8125" style="6" customWidth="1"/>
    <col min="27" max="27" width="21.8125" style="6" customWidth="1"/>
    <col min="28" max="28" width="22.6016" style="6" customWidth="1"/>
    <col min="29" max="29" width="24.8125" style="6" customWidth="1"/>
    <col min="30" max="30" width="24.8125" style="6" customWidth="1"/>
    <col min="31" max="31" width="24.8125" style="6" customWidth="1"/>
    <col min="32" max="32" width="24.8125" style="6" customWidth="1"/>
    <col min="33" max="33" width="24.8125" style="6" customWidth="1"/>
    <col min="34" max="34" width="24.8125" style="6" customWidth="1"/>
    <col min="35" max="35" width="24.8125" style="6" customWidth="1"/>
    <col min="36" max="36" width="24.8125" style="6" customWidth="1"/>
    <col min="37" max="37" width="25" style="6" customWidth="1"/>
    <col min="38" max="256" width="54.3516" style="6" customWidth="1"/>
  </cols>
  <sheetData>
    <row r="1" ht="15.6" customHeight="1">
      <c r="A1" t="s" s="7">
        <v>7</v>
      </c>
      <c r="B1" s="8">
        <v>1</v>
      </c>
      <c r="C1" s="8">
        <v>2</v>
      </c>
      <c r="D1" s="8">
        <v>3</v>
      </c>
      <c r="E1" s="9">
        <v>4</v>
      </c>
      <c r="F1" s="10">
        <v>5</v>
      </c>
      <c r="G1" s="8">
        <v>6</v>
      </c>
      <c r="H1" s="8">
        <v>7</v>
      </c>
      <c r="I1" s="8">
        <v>8</v>
      </c>
      <c r="J1" s="9">
        <v>9</v>
      </c>
      <c r="K1" s="10">
        <v>10</v>
      </c>
      <c r="L1" s="8">
        <v>11</v>
      </c>
      <c r="M1" s="8">
        <v>12</v>
      </c>
      <c r="N1" s="8">
        <v>13</v>
      </c>
      <c r="O1" s="11">
        <v>14</v>
      </c>
      <c r="P1" s="12">
        <v>15</v>
      </c>
      <c r="Q1" s="13">
        <v>16</v>
      </c>
      <c r="R1" s="8">
        <v>17</v>
      </c>
      <c r="S1" s="8">
        <v>18</v>
      </c>
      <c r="T1" s="8">
        <v>19</v>
      </c>
      <c r="U1" s="8">
        <v>20</v>
      </c>
      <c r="V1" s="8">
        <v>21</v>
      </c>
      <c r="W1" s="8">
        <v>22</v>
      </c>
      <c r="X1" s="8">
        <v>23</v>
      </c>
      <c r="Y1" s="9">
        <v>24</v>
      </c>
      <c r="Z1" s="14">
        <v>25</v>
      </c>
      <c r="AA1" s="15">
        <v>26</v>
      </c>
      <c r="AB1" s="15">
        <v>27</v>
      </c>
      <c r="AC1" s="15">
        <v>28</v>
      </c>
      <c r="AD1" s="16">
        <v>29</v>
      </c>
      <c r="AE1" s="8">
        <v>30</v>
      </c>
      <c r="AF1" s="9">
        <v>31</v>
      </c>
      <c r="AG1" s="17">
        <v>32</v>
      </c>
      <c r="AH1" s="14">
        <v>33</v>
      </c>
      <c r="AI1" s="15">
        <v>34</v>
      </c>
      <c r="AJ1" s="15">
        <v>35</v>
      </c>
      <c r="AK1" s="18">
        <v>36</v>
      </c>
    </row>
    <row r="2" ht="14.6" customHeight="1">
      <c r="A2" t="s" s="19">
        <v>8</v>
      </c>
      <c r="B2" s="20"/>
      <c r="C2" s="20"/>
      <c r="D2" s="20"/>
      <c r="E2" s="21"/>
      <c r="F2" s="22">
        <v>1</v>
      </c>
      <c r="G2" s="22">
        <v>2</v>
      </c>
      <c r="H2" s="22">
        <v>3</v>
      </c>
      <c r="I2" s="22">
        <v>4</v>
      </c>
      <c r="J2" s="22">
        <v>5</v>
      </c>
      <c r="K2" s="22">
        <v>6</v>
      </c>
      <c r="L2" s="22">
        <v>7</v>
      </c>
      <c r="M2" s="22">
        <v>8</v>
      </c>
      <c r="N2" s="22">
        <v>9</v>
      </c>
      <c r="O2" s="22">
        <v>10</v>
      </c>
      <c r="P2" s="22">
        <v>11</v>
      </c>
      <c r="Q2" s="22">
        <v>12</v>
      </c>
      <c r="R2" s="22">
        <v>13</v>
      </c>
      <c r="S2" s="22">
        <v>14</v>
      </c>
      <c r="T2" s="22">
        <v>15</v>
      </c>
      <c r="U2" s="22">
        <v>16</v>
      </c>
      <c r="V2" s="22">
        <v>17</v>
      </c>
      <c r="W2" s="22">
        <v>18</v>
      </c>
      <c r="X2" s="22">
        <v>19</v>
      </c>
      <c r="Y2" s="22">
        <v>20</v>
      </c>
      <c r="Z2" s="22">
        <v>21</v>
      </c>
      <c r="AA2" s="22">
        <v>22</v>
      </c>
      <c r="AB2" s="22">
        <v>23</v>
      </c>
      <c r="AC2" s="22">
        <v>24</v>
      </c>
      <c r="AD2" s="22">
        <v>25</v>
      </c>
      <c r="AE2" s="22">
        <v>26</v>
      </c>
      <c r="AF2" s="22">
        <v>27</v>
      </c>
      <c r="AG2" s="22">
        <v>28</v>
      </c>
      <c r="AH2" s="22">
        <v>29</v>
      </c>
      <c r="AI2" s="22">
        <v>30</v>
      </c>
      <c r="AJ2" s="22">
        <v>31</v>
      </c>
      <c r="AK2" s="23">
        <v>32</v>
      </c>
    </row>
    <row r="3" ht="14.6" customHeight="1">
      <c r="A3" t="s" s="19">
        <v>9</v>
      </c>
      <c r="B3" s="20"/>
      <c r="C3" s="20"/>
      <c r="D3" s="20"/>
      <c r="E3" s="21"/>
      <c r="F3" s="20"/>
      <c r="G3" s="20"/>
      <c r="H3" s="20"/>
      <c r="I3" s="20"/>
      <c r="J3" s="20"/>
      <c r="K3" s="20"/>
      <c r="L3" s="22">
        <v>1</v>
      </c>
      <c r="M3" s="22">
        <v>2</v>
      </c>
      <c r="N3" s="22">
        <v>3</v>
      </c>
      <c r="O3" s="22">
        <v>4</v>
      </c>
      <c r="P3" s="22">
        <v>5</v>
      </c>
      <c r="Q3" s="22">
        <v>6</v>
      </c>
      <c r="R3" s="22">
        <v>7</v>
      </c>
      <c r="S3" s="22">
        <v>8</v>
      </c>
      <c r="T3" s="22">
        <v>9</v>
      </c>
      <c r="U3" s="22">
        <v>10</v>
      </c>
      <c r="V3" s="22">
        <v>11</v>
      </c>
      <c r="W3" s="22">
        <v>12</v>
      </c>
      <c r="X3" s="22">
        <v>13</v>
      </c>
      <c r="Y3" s="22">
        <v>14</v>
      </c>
      <c r="Z3" s="22">
        <v>15</v>
      </c>
      <c r="AA3" s="22">
        <v>16</v>
      </c>
      <c r="AB3" s="22">
        <v>17</v>
      </c>
      <c r="AC3" s="22">
        <v>18</v>
      </c>
      <c r="AD3" s="22">
        <v>19</v>
      </c>
      <c r="AE3" s="22">
        <v>20</v>
      </c>
      <c r="AF3" s="22">
        <v>21</v>
      </c>
      <c r="AG3" s="22">
        <v>22</v>
      </c>
      <c r="AH3" s="22">
        <v>23</v>
      </c>
      <c r="AI3" s="22">
        <v>24</v>
      </c>
      <c r="AJ3" s="22">
        <v>25</v>
      </c>
      <c r="AK3" s="23">
        <v>26</v>
      </c>
    </row>
    <row r="4" ht="14.6" customHeight="1">
      <c r="A4" t="s" s="24">
        <v>10</v>
      </c>
      <c r="B4" s="25"/>
      <c r="C4" s="25"/>
      <c r="D4" s="25"/>
      <c r="E4" s="25"/>
      <c r="F4" s="26"/>
      <c r="G4" s="25"/>
      <c r="H4" s="25"/>
      <c r="I4" s="25"/>
      <c r="J4" s="25"/>
      <c r="K4" s="25"/>
      <c r="L4" s="27"/>
      <c r="M4" s="25"/>
      <c r="N4" s="25"/>
      <c r="O4" s="28"/>
      <c r="P4" s="29"/>
      <c r="Q4" s="30"/>
      <c r="R4" s="25"/>
      <c r="S4" s="25"/>
      <c r="T4" s="25"/>
      <c r="U4" s="25"/>
      <c r="V4" s="25"/>
      <c r="W4" s="25"/>
      <c r="X4" s="25"/>
      <c r="Y4" s="25"/>
      <c r="Z4" s="25"/>
      <c r="AA4" s="25"/>
      <c r="AB4" s="25"/>
      <c r="AC4" s="25"/>
      <c r="AD4" s="31"/>
      <c r="AE4" s="32"/>
      <c r="AF4" s="25"/>
      <c r="AG4" s="25"/>
      <c r="AH4" s="25"/>
      <c r="AI4" s="25"/>
      <c r="AJ4" s="25"/>
      <c r="AK4" s="33"/>
    </row>
    <row r="5" ht="14.6" customHeight="1">
      <c r="A5" t="s" s="34">
        <v>11</v>
      </c>
      <c r="B5" s="35">
        <v>25000</v>
      </c>
      <c r="C5" s="36">
        <v>25000</v>
      </c>
      <c r="D5" s="36">
        <v>25000</v>
      </c>
      <c r="E5" s="36">
        <v>25000</v>
      </c>
      <c r="F5" s="37">
        <v>500000</v>
      </c>
      <c r="G5" s="38"/>
      <c r="H5" s="39"/>
      <c r="I5" s="39"/>
      <c r="J5" s="39"/>
      <c r="K5" s="40"/>
      <c r="L5" s="41">
        <v>3000000</v>
      </c>
      <c r="M5" s="42"/>
      <c r="N5" s="43"/>
      <c r="O5" s="44"/>
      <c r="P5" s="45"/>
      <c r="Q5" s="46"/>
      <c r="R5" s="47"/>
      <c r="S5" s="47"/>
      <c r="T5" s="47"/>
      <c r="U5" s="47"/>
      <c r="V5" s="47"/>
      <c r="W5" s="47"/>
      <c r="X5" s="47"/>
      <c r="Y5" s="47"/>
      <c r="Z5" s="47"/>
      <c r="AA5" s="47"/>
      <c r="AB5" s="47"/>
      <c r="AC5" s="47"/>
      <c r="AD5" s="48"/>
      <c r="AE5" s="49"/>
      <c r="AF5" s="47"/>
      <c r="AG5" s="47"/>
      <c r="AH5" s="47"/>
      <c r="AI5" s="47"/>
      <c r="AJ5" s="47"/>
      <c r="AK5" s="50"/>
    </row>
    <row r="6" ht="14.6" customHeight="1">
      <c r="A6" t="s" s="51">
        <v>12</v>
      </c>
      <c r="B6" s="47"/>
      <c r="C6" s="47"/>
      <c r="D6" s="47"/>
      <c r="E6" s="47"/>
      <c r="F6" s="52"/>
      <c r="G6" s="47"/>
      <c r="H6" s="47"/>
      <c r="I6" s="47"/>
      <c r="J6" s="47"/>
      <c r="K6" s="47"/>
      <c r="L6" s="53"/>
      <c r="M6" s="47"/>
      <c r="N6" s="47"/>
      <c r="O6" s="44"/>
      <c r="P6" s="45"/>
      <c r="Q6" s="46"/>
      <c r="R6" s="47"/>
      <c r="S6" s="47"/>
      <c r="T6" s="47"/>
      <c r="U6" s="47"/>
      <c r="V6" s="47"/>
      <c r="W6" s="47"/>
      <c r="X6" s="47"/>
      <c r="Y6" s="47"/>
      <c r="Z6" s="47"/>
      <c r="AA6" s="47"/>
      <c r="AB6" s="47"/>
      <c r="AC6" s="47"/>
      <c r="AD6" s="48"/>
      <c r="AE6" s="49"/>
      <c r="AF6" s="47"/>
      <c r="AG6" s="47"/>
      <c r="AH6" s="47"/>
      <c r="AI6" s="47"/>
      <c r="AJ6" s="47"/>
      <c r="AK6" s="50"/>
    </row>
    <row r="7" ht="14.6" customHeight="1">
      <c r="A7" s="54"/>
      <c r="B7" s="55"/>
      <c r="C7" s="55"/>
      <c r="D7" s="55"/>
      <c r="E7" s="55"/>
      <c r="F7" s="56"/>
      <c r="G7" s="55"/>
      <c r="H7" s="55"/>
      <c r="I7" s="55"/>
      <c r="J7" s="55"/>
      <c r="K7" s="55"/>
      <c r="L7" s="57"/>
      <c r="M7" s="55"/>
      <c r="N7" s="55"/>
      <c r="O7" s="58"/>
      <c r="P7" s="59"/>
      <c r="Q7" s="60"/>
      <c r="R7" s="55"/>
      <c r="S7" s="55"/>
      <c r="T7" s="55"/>
      <c r="U7" s="55"/>
      <c r="V7" s="55"/>
      <c r="W7" s="55"/>
      <c r="X7" s="55"/>
      <c r="Y7" s="55"/>
      <c r="Z7" s="55"/>
      <c r="AA7" s="55"/>
      <c r="AB7" s="55"/>
      <c r="AC7" s="55"/>
      <c r="AD7" s="61"/>
      <c r="AE7" s="62"/>
      <c r="AF7" s="55"/>
      <c r="AG7" s="63"/>
      <c r="AH7" s="55"/>
      <c r="AI7" s="55"/>
      <c r="AJ7" s="55"/>
      <c r="AK7" s="64"/>
    </row>
    <row r="8" ht="14.6" customHeight="1">
      <c r="A8" t="s" s="51">
        <v>13</v>
      </c>
      <c r="B8" s="55"/>
      <c r="C8" s="55"/>
      <c r="D8" s="55"/>
      <c r="E8" s="55"/>
      <c r="F8" s="56"/>
      <c r="G8" s="55"/>
      <c r="H8" s="55"/>
      <c r="I8" s="55"/>
      <c r="J8" s="55"/>
      <c r="K8" s="55"/>
      <c r="L8" s="57"/>
      <c r="M8" s="55"/>
      <c r="N8" s="55"/>
      <c r="O8" s="58"/>
      <c r="P8" s="59"/>
      <c r="Q8" s="60"/>
      <c r="R8" s="55"/>
      <c r="S8" s="55"/>
      <c r="T8" s="55"/>
      <c r="U8" s="55"/>
      <c r="V8" s="55"/>
      <c r="W8" s="55"/>
      <c r="X8" s="55"/>
      <c r="Y8" s="55"/>
      <c r="Z8" s="55"/>
      <c r="AA8" s="55"/>
      <c r="AB8" s="55"/>
      <c r="AC8" s="55"/>
      <c r="AD8" s="61"/>
      <c r="AE8" s="62"/>
      <c r="AF8" s="55"/>
      <c r="AG8" s="55"/>
      <c r="AH8" s="55"/>
      <c r="AI8" s="55"/>
      <c r="AJ8" s="55"/>
      <c r="AK8" s="64"/>
    </row>
    <row r="9" ht="14.6" customHeight="1">
      <c r="A9" t="s" s="65">
        <v>14</v>
      </c>
      <c r="B9" s="66">
        <v>-200</v>
      </c>
      <c r="C9" s="67">
        <f>B9</f>
        <v>-200</v>
      </c>
      <c r="D9" s="67">
        <f>C9</f>
        <v>-200</v>
      </c>
      <c r="E9" s="67">
        <f>D9</f>
        <v>-200</v>
      </c>
      <c r="F9" s="52">
        <f t="shared" si="3" ref="F9:K59">-1000</f>
        <v>-1000</v>
      </c>
      <c r="G9" s="66">
        <f>F9</f>
        <v>-1000</v>
      </c>
      <c r="H9" s="67">
        <f>G9</f>
        <v>-1000</v>
      </c>
      <c r="I9" s="66">
        <f>H9</f>
        <v>-1000</v>
      </c>
      <c r="J9" s="67">
        <f>I9</f>
        <v>-1000</v>
      </c>
      <c r="K9" s="67">
        <f>J9</f>
        <v>-1000</v>
      </c>
      <c r="L9" s="52">
        <f>K9</f>
        <v>-1000</v>
      </c>
      <c r="M9" s="47">
        <f t="shared" si="10" ref="M9:AD23">-10000</f>
        <v>-10000</v>
      </c>
      <c r="N9" s="47">
        <f>M9</f>
        <v>-10000</v>
      </c>
      <c r="O9" s="44">
        <f>N9</f>
        <v>-10000</v>
      </c>
      <c r="P9" s="45">
        <f>O9</f>
        <v>-10000</v>
      </c>
      <c r="Q9" s="46">
        <f>P9</f>
        <v>-10000</v>
      </c>
      <c r="R9" s="47">
        <f>Q9</f>
        <v>-10000</v>
      </c>
      <c r="S9" s="47">
        <f>R9</f>
        <v>-10000</v>
      </c>
      <c r="T9" s="47">
        <f>S9</f>
        <v>-10000</v>
      </c>
      <c r="U9" s="47">
        <f>T9</f>
        <v>-10000</v>
      </c>
      <c r="V9" s="47">
        <f>U9</f>
        <v>-10000</v>
      </c>
      <c r="W9" s="47">
        <f>V9</f>
        <v>-10000</v>
      </c>
      <c r="X9" s="47">
        <f>W9</f>
        <v>-10000</v>
      </c>
      <c r="Y9" s="47">
        <f>X9</f>
        <v>-10000</v>
      </c>
      <c r="Z9" s="47">
        <f>Y9</f>
        <v>-10000</v>
      </c>
      <c r="AA9" s="47">
        <f>Z9</f>
        <v>-10000</v>
      </c>
      <c r="AB9" s="47">
        <f>AA9</f>
        <v>-10000</v>
      </c>
      <c r="AC9" s="47">
        <f>AB9</f>
        <v>-10000</v>
      </c>
      <c r="AD9" s="48">
        <f>AC9</f>
        <v>-10000</v>
      </c>
      <c r="AE9" s="47">
        <f>AD9</f>
        <v>-10000</v>
      </c>
      <c r="AF9" s="47">
        <f>AE9</f>
        <v>-10000</v>
      </c>
      <c r="AG9" s="47">
        <f>AF9</f>
        <v>-10000</v>
      </c>
      <c r="AH9" s="47">
        <f>AG9</f>
        <v>-10000</v>
      </c>
      <c r="AI9" s="47">
        <f>AH9</f>
        <v>-10000</v>
      </c>
      <c r="AJ9" s="47">
        <f>AI9</f>
        <v>-10000</v>
      </c>
      <c r="AK9" s="50">
        <f>AJ9</f>
        <v>-10000</v>
      </c>
    </row>
    <row r="10" ht="14.6" customHeight="1">
      <c r="A10" t="s" s="65">
        <v>15</v>
      </c>
      <c r="B10" s="47">
        <v>-50</v>
      </c>
      <c r="C10" s="47">
        <f>B10</f>
        <v>-50</v>
      </c>
      <c r="D10" s="47">
        <f>C10</f>
        <v>-50</v>
      </c>
      <c r="E10" s="47">
        <f>D10</f>
        <v>-50</v>
      </c>
      <c r="F10" s="52">
        <f t="shared" si="3"/>
        <v>-1000</v>
      </c>
      <c r="G10" s="47">
        <f>F10</f>
        <v>-1000</v>
      </c>
      <c r="H10" s="47">
        <f>G10</f>
        <v>-1000</v>
      </c>
      <c r="I10" s="47">
        <f>H10</f>
        <v>-1000</v>
      </c>
      <c r="J10" s="47">
        <f>I10</f>
        <v>-1000</v>
      </c>
      <c r="K10" s="47">
        <f>J10</f>
        <v>-1000</v>
      </c>
      <c r="L10" s="53">
        <f t="shared" si="44" ref="L10:L68">-3000</f>
        <v>-3000</v>
      </c>
      <c r="M10" s="47">
        <f>L10</f>
        <v>-3000</v>
      </c>
      <c r="N10" s="47">
        <f>M10</f>
        <v>-3000</v>
      </c>
      <c r="O10" s="44">
        <f>N10</f>
        <v>-3000</v>
      </c>
      <c r="P10" s="45">
        <f>O10</f>
        <v>-3000</v>
      </c>
      <c r="Q10" s="46">
        <f>P10</f>
        <v>-3000</v>
      </c>
      <c r="R10" s="47">
        <f>Q10</f>
        <v>-3000</v>
      </c>
      <c r="S10" s="47">
        <f>R10</f>
        <v>-3000</v>
      </c>
      <c r="T10" s="47">
        <f>S10</f>
        <v>-3000</v>
      </c>
      <c r="U10" s="47">
        <f>T10</f>
        <v>-3000</v>
      </c>
      <c r="V10" s="47">
        <f>U10</f>
        <v>-3000</v>
      </c>
      <c r="W10" s="47">
        <f>V10</f>
        <v>-3000</v>
      </c>
      <c r="X10" s="47">
        <f>W10</f>
        <v>-3000</v>
      </c>
      <c r="Y10" s="47">
        <f>X10</f>
        <v>-3000</v>
      </c>
      <c r="Z10" s="47">
        <f>Y10</f>
        <v>-3000</v>
      </c>
      <c r="AA10" s="47">
        <f>Z10</f>
        <v>-3000</v>
      </c>
      <c r="AB10" s="47">
        <f>AA10</f>
        <v>-3000</v>
      </c>
      <c r="AC10" s="47">
        <f>AB10</f>
        <v>-3000</v>
      </c>
      <c r="AD10" s="48">
        <f>AC10</f>
        <v>-3000</v>
      </c>
      <c r="AE10" s="47">
        <f>AD10</f>
        <v>-3000</v>
      </c>
      <c r="AF10" s="47">
        <f>AE10</f>
        <v>-3000</v>
      </c>
      <c r="AG10" s="47">
        <f>AF10</f>
        <v>-3000</v>
      </c>
      <c r="AH10" s="47">
        <f>AG10</f>
        <v>-3000</v>
      </c>
      <c r="AI10" s="47">
        <f>AH10</f>
        <v>-3000</v>
      </c>
      <c r="AJ10" s="47">
        <f>AI10</f>
        <v>-3000</v>
      </c>
      <c r="AK10" s="50">
        <f>AJ10</f>
        <v>-3000</v>
      </c>
    </row>
    <row r="11" ht="14.6" customHeight="1">
      <c r="A11" s="68"/>
      <c r="B11" s="47"/>
      <c r="C11" s="47"/>
      <c r="D11" s="47"/>
      <c r="E11" s="47"/>
      <c r="F11" s="52"/>
      <c r="G11" s="47"/>
      <c r="H11" s="47"/>
      <c r="I11" s="47"/>
      <c r="J11" s="47"/>
      <c r="K11" s="47"/>
      <c r="L11" s="53"/>
      <c r="M11" s="47"/>
      <c r="N11" s="47"/>
      <c r="O11" s="44"/>
      <c r="P11" s="45"/>
      <c r="Q11" s="46"/>
      <c r="R11" s="47"/>
      <c r="S11" s="47"/>
      <c r="T11" s="47"/>
      <c r="U11" s="47"/>
      <c r="V11" s="47"/>
      <c r="W11" s="47"/>
      <c r="X11" s="47"/>
      <c r="Y11" s="47"/>
      <c r="Z11" s="47"/>
      <c r="AA11" s="47"/>
      <c r="AB11" s="47"/>
      <c r="AC11" s="47"/>
      <c r="AD11" s="48"/>
      <c r="AE11" s="47"/>
      <c r="AF11" s="47"/>
      <c r="AG11" s="47"/>
      <c r="AH11" s="47"/>
      <c r="AI11" s="47"/>
      <c r="AJ11" s="47"/>
      <c r="AK11" s="50"/>
    </row>
    <row r="12" ht="14.6" customHeight="1">
      <c r="A12" t="s" s="69">
        <v>16</v>
      </c>
      <c r="B12" s="70">
        <f>SUM(B9:B10)</f>
        <v>-250</v>
      </c>
      <c r="C12" s="70">
        <f>SUM(C9:C10)</f>
        <v>-250</v>
      </c>
      <c r="D12" s="70">
        <f>SUM(D9:D10)</f>
        <v>-250</v>
      </c>
      <c r="E12" s="70">
        <f>SUM(E9:E10)</f>
        <v>-250</v>
      </c>
      <c r="F12" s="71">
        <f>SUM(F9:F10)</f>
        <v>-2000</v>
      </c>
      <c r="G12" s="70">
        <f>SUM(G9:G10)</f>
        <v>-2000</v>
      </c>
      <c r="H12" s="70">
        <f>SUM(H9:H10)</f>
        <v>-2000</v>
      </c>
      <c r="I12" s="70">
        <f>SUM(I9:I10)</f>
        <v>-2000</v>
      </c>
      <c r="J12" s="70">
        <f>SUM(J9:J10)</f>
        <v>-2000</v>
      </c>
      <c r="K12" s="70">
        <f>SUM(K9:K10)</f>
        <v>-2000</v>
      </c>
      <c r="L12" s="72">
        <f>SUM(L9:L10)</f>
        <v>-4000</v>
      </c>
      <c r="M12" s="70">
        <f>SUM(M9:M10)</f>
        <v>-13000</v>
      </c>
      <c r="N12" s="70">
        <f>SUM(N9:N10)</f>
        <v>-13000</v>
      </c>
      <c r="O12" s="73">
        <f>SUM(O9:O10)</f>
        <v>-13000</v>
      </c>
      <c r="P12" s="74">
        <f>SUM(P9:P10)</f>
        <v>-13000</v>
      </c>
      <c r="Q12" s="75">
        <f>SUM(Q9:Q10)</f>
        <v>-13000</v>
      </c>
      <c r="R12" s="70">
        <f>SUM(R9:R10)</f>
        <v>-13000</v>
      </c>
      <c r="S12" s="70">
        <f>SUM(S9:S10)</f>
        <v>-13000</v>
      </c>
      <c r="T12" s="70">
        <f>SUM(T9:T10)</f>
        <v>-13000</v>
      </c>
      <c r="U12" s="70">
        <f>SUM(U9:U10)</f>
        <v>-13000</v>
      </c>
      <c r="V12" s="70">
        <f>SUM(V9:V10)</f>
        <v>-13000</v>
      </c>
      <c r="W12" s="70">
        <f>SUM(W9:W10)</f>
        <v>-13000</v>
      </c>
      <c r="X12" s="70">
        <f>SUM(X9:X10)</f>
        <v>-13000</v>
      </c>
      <c r="Y12" s="70">
        <f>SUM(Y9:Y10)</f>
        <v>-13000</v>
      </c>
      <c r="Z12" s="70">
        <f>SUM(Z9:Z10)</f>
        <v>-13000</v>
      </c>
      <c r="AA12" s="70">
        <f>SUM(AA9:AA10)</f>
        <v>-13000</v>
      </c>
      <c r="AB12" s="70">
        <f>SUM(AB9:AB10)</f>
        <v>-13000</v>
      </c>
      <c r="AC12" s="70">
        <f>SUM(AC9:AC10)</f>
        <v>-13000</v>
      </c>
      <c r="AD12" s="76">
        <f>SUM(AD9:AD10)</f>
        <v>-13000</v>
      </c>
      <c r="AE12" s="70">
        <f>SUM(AE9:AE10)</f>
        <v>-13000</v>
      </c>
      <c r="AF12" s="70">
        <f>SUM(AF9:AF10)</f>
        <v>-13000</v>
      </c>
      <c r="AG12" s="70">
        <f>SUM(AG9:AG10)</f>
        <v>-13000</v>
      </c>
      <c r="AH12" s="70">
        <f>SUM(AH9:AH10)</f>
        <v>-13000</v>
      </c>
      <c r="AI12" s="70">
        <f>SUM(AI9:AI10)</f>
        <v>-13000</v>
      </c>
      <c r="AJ12" s="70">
        <f>SUM(AJ9:AJ10)</f>
        <v>-13000</v>
      </c>
      <c r="AK12" s="77">
        <f>SUM(AK9:AK10)</f>
        <v>-13000</v>
      </c>
    </row>
    <row r="13" ht="14.6" customHeight="1">
      <c r="A13" s="68"/>
      <c r="B13" s="47"/>
      <c r="C13" s="47"/>
      <c r="D13" s="47"/>
      <c r="E13" s="47"/>
      <c r="F13" s="52"/>
      <c r="G13" s="47"/>
      <c r="H13" s="47"/>
      <c r="I13" s="47"/>
      <c r="J13" s="47"/>
      <c r="K13" s="47"/>
      <c r="L13" s="53"/>
      <c r="M13" s="47"/>
      <c r="N13" s="47"/>
      <c r="O13" s="44"/>
      <c r="P13" s="45"/>
      <c r="Q13" s="46"/>
      <c r="R13" s="47"/>
      <c r="S13" s="47"/>
      <c r="T13" s="47"/>
      <c r="U13" s="47"/>
      <c r="V13" s="47"/>
      <c r="W13" s="47"/>
      <c r="X13" s="47"/>
      <c r="Y13" s="47"/>
      <c r="Z13" s="47"/>
      <c r="AA13" s="47"/>
      <c r="AB13" s="47"/>
      <c r="AC13" s="47"/>
      <c r="AD13" s="48"/>
      <c r="AE13" s="47"/>
      <c r="AF13" s="47"/>
      <c r="AG13" s="47"/>
      <c r="AH13" s="47"/>
      <c r="AI13" s="47"/>
      <c r="AJ13" s="47"/>
      <c r="AK13" s="50"/>
    </row>
    <row r="14" ht="14.6" customHeight="1">
      <c r="A14" t="s" s="51">
        <v>17</v>
      </c>
      <c r="B14" s="47"/>
      <c r="C14" s="47"/>
      <c r="D14" s="47"/>
      <c r="E14" s="47"/>
      <c r="F14" s="52"/>
      <c r="G14" s="47"/>
      <c r="H14" s="47"/>
      <c r="I14" s="47"/>
      <c r="J14" s="47"/>
      <c r="K14" s="47"/>
      <c r="L14" s="53"/>
      <c r="M14" s="47"/>
      <c r="N14" s="47"/>
      <c r="O14" s="44"/>
      <c r="P14" s="45"/>
      <c r="Q14" s="46"/>
      <c r="R14" s="47"/>
      <c r="S14" s="47"/>
      <c r="T14" s="47"/>
      <c r="U14" s="47"/>
      <c r="V14" s="47"/>
      <c r="W14" s="47"/>
      <c r="X14" s="47"/>
      <c r="Y14" s="47"/>
      <c r="Z14" s="47"/>
      <c r="AA14" s="47"/>
      <c r="AB14" s="47"/>
      <c r="AC14" s="47"/>
      <c r="AD14" s="48"/>
      <c r="AE14" s="47"/>
      <c r="AF14" s="47"/>
      <c r="AG14" s="47"/>
      <c r="AH14" s="47"/>
      <c r="AI14" s="47"/>
      <c r="AJ14" s="47"/>
      <c r="AK14" s="50"/>
    </row>
    <row r="15" ht="14.6" customHeight="1">
      <c r="A15" t="s" s="65">
        <v>18</v>
      </c>
      <c r="B15" s="47">
        <v>-7000</v>
      </c>
      <c r="C15" s="47">
        <f>B15</f>
        <v>-7000</v>
      </c>
      <c r="D15" s="47">
        <f>C15</f>
        <v>-7000</v>
      </c>
      <c r="E15" s="47">
        <f>D15</f>
        <v>-7000</v>
      </c>
      <c r="F15" s="52">
        <f t="shared" si="109" ref="F15:AH20">-9500</f>
        <v>-9500</v>
      </c>
      <c r="G15" s="47">
        <f>F15</f>
        <v>-9500</v>
      </c>
      <c r="H15" s="47">
        <f>G15</f>
        <v>-9500</v>
      </c>
      <c r="I15" s="47">
        <f>H15</f>
        <v>-9500</v>
      </c>
      <c r="J15" s="47">
        <f>I15</f>
        <v>-9500</v>
      </c>
      <c r="K15" s="47">
        <f t="shared" si="109"/>
        <v>-9500</v>
      </c>
      <c r="L15" s="53">
        <f>K15</f>
        <v>-9500</v>
      </c>
      <c r="M15" s="47">
        <f>L15</f>
        <v>-9500</v>
      </c>
      <c r="N15" s="47">
        <f>M15</f>
        <v>-9500</v>
      </c>
      <c r="O15" s="44">
        <f>N15</f>
        <v>-9500</v>
      </c>
      <c r="P15" s="45">
        <f>O15</f>
        <v>-9500</v>
      </c>
      <c r="Q15" s="46">
        <f>P15</f>
        <v>-9500</v>
      </c>
      <c r="R15" s="47">
        <f>Q15</f>
        <v>-9500</v>
      </c>
      <c r="S15" s="47">
        <f>R15</f>
        <v>-9500</v>
      </c>
      <c r="T15" s="47">
        <f>S15</f>
        <v>-9500</v>
      </c>
      <c r="U15" s="47">
        <f>T15</f>
        <v>-9500</v>
      </c>
      <c r="V15" s="47">
        <f>U15</f>
        <v>-9500</v>
      </c>
      <c r="W15" s="47">
        <f>V15</f>
        <v>-9500</v>
      </c>
      <c r="X15" s="47">
        <f>W15</f>
        <v>-9500</v>
      </c>
      <c r="Y15" s="47">
        <f>X15</f>
        <v>-9500</v>
      </c>
      <c r="Z15" s="47">
        <f>Y15</f>
        <v>-9500</v>
      </c>
      <c r="AA15" s="47">
        <f>Z15</f>
        <v>-9500</v>
      </c>
      <c r="AB15" s="47">
        <f>AA15</f>
        <v>-9500</v>
      </c>
      <c r="AC15" s="47">
        <f>AB15</f>
        <v>-9500</v>
      </c>
      <c r="AD15" s="48">
        <f>AC15</f>
        <v>-9500</v>
      </c>
      <c r="AE15" s="47">
        <f>AD15</f>
        <v>-9500</v>
      </c>
      <c r="AF15" s="47">
        <f>AE15</f>
        <v>-9500</v>
      </c>
      <c r="AG15" s="47">
        <f>AF15</f>
        <v>-9500</v>
      </c>
      <c r="AH15" s="47">
        <f>AG15</f>
        <v>-9500</v>
      </c>
      <c r="AI15" s="47">
        <f>AH15</f>
        <v>-9500</v>
      </c>
      <c r="AJ15" s="47">
        <f>AI15</f>
        <v>-9500</v>
      </c>
      <c r="AK15" s="50">
        <f>AJ15</f>
        <v>-9500</v>
      </c>
    </row>
    <row r="16" ht="14.6" customHeight="1">
      <c r="A16" t="s" s="65">
        <v>19</v>
      </c>
      <c r="B16" s="47">
        <v>0</v>
      </c>
      <c r="C16" s="47">
        <f>B16</f>
        <v>0</v>
      </c>
      <c r="D16" s="78">
        <v>0</v>
      </c>
      <c r="E16" s="47">
        <f>D16</f>
        <v>0</v>
      </c>
      <c r="F16" s="52">
        <v>0</v>
      </c>
      <c r="G16" s="47">
        <f>F16</f>
        <v>0</v>
      </c>
      <c r="H16" s="78">
        <v>0</v>
      </c>
      <c r="I16" s="47">
        <f>H16</f>
        <v>0</v>
      </c>
      <c r="J16" s="78">
        <v>0</v>
      </c>
      <c r="K16" s="78">
        <v>0</v>
      </c>
      <c r="L16" s="53">
        <f t="shared" si="109"/>
        <v>-9500</v>
      </c>
      <c r="M16" s="47">
        <f>L16</f>
        <v>-9500</v>
      </c>
      <c r="N16" s="47">
        <f>M16</f>
        <v>-9500</v>
      </c>
      <c r="O16" s="44">
        <f>N16</f>
        <v>-9500</v>
      </c>
      <c r="P16" s="45">
        <f>O16</f>
        <v>-9500</v>
      </c>
      <c r="Q16" s="46">
        <f>P16</f>
        <v>-9500</v>
      </c>
      <c r="R16" s="47">
        <f>Q16</f>
        <v>-9500</v>
      </c>
      <c r="S16" s="47">
        <f>R16</f>
        <v>-9500</v>
      </c>
      <c r="T16" s="47">
        <f>S16</f>
        <v>-9500</v>
      </c>
      <c r="U16" s="47">
        <f>T16</f>
        <v>-9500</v>
      </c>
      <c r="V16" s="47">
        <f>U16</f>
        <v>-9500</v>
      </c>
      <c r="W16" s="47">
        <f>V16</f>
        <v>-9500</v>
      </c>
      <c r="X16" s="47">
        <f>W16</f>
        <v>-9500</v>
      </c>
      <c r="Y16" s="47">
        <f>X16</f>
        <v>-9500</v>
      </c>
      <c r="Z16" s="47">
        <f>Y16</f>
        <v>-9500</v>
      </c>
      <c r="AA16" s="47">
        <f>Z16</f>
        <v>-9500</v>
      </c>
      <c r="AB16" s="47">
        <f>AA16</f>
        <v>-9500</v>
      </c>
      <c r="AC16" s="47">
        <f t="shared" si="109"/>
        <v>-9500</v>
      </c>
      <c r="AD16" s="48">
        <f>AC16</f>
        <v>-9500</v>
      </c>
      <c r="AE16" s="47">
        <f>AD16</f>
        <v>-9500</v>
      </c>
      <c r="AF16" s="47">
        <f>AE16</f>
        <v>-9500</v>
      </c>
      <c r="AG16" s="47">
        <f>AF16</f>
        <v>-9500</v>
      </c>
      <c r="AH16" s="47">
        <f>AG16</f>
        <v>-9500</v>
      </c>
      <c r="AI16" s="47">
        <f>AH16</f>
        <v>-9500</v>
      </c>
      <c r="AJ16" s="47">
        <f>AI16</f>
        <v>-9500</v>
      </c>
      <c r="AK16" s="50">
        <f>AJ16</f>
        <v>-9500</v>
      </c>
    </row>
    <row r="17" ht="14.6" customHeight="1">
      <c r="A17" t="s" s="65">
        <v>20</v>
      </c>
      <c r="B17" s="47">
        <v>0</v>
      </c>
      <c r="C17" s="47">
        <f>B17</f>
        <v>0</v>
      </c>
      <c r="D17" s="47">
        <f>C17</f>
        <v>0</v>
      </c>
      <c r="E17" s="47">
        <f>D17</f>
        <v>0</v>
      </c>
      <c r="F17" s="52">
        <f>E17</f>
        <v>0</v>
      </c>
      <c r="G17" s="47">
        <f>F17</f>
        <v>0</v>
      </c>
      <c r="H17" s="47">
        <f>G17</f>
        <v>0</v>
      </c>
      <c r="I17" s="47">
        <f>H17</f>
        <v>0</v>
      </c>
      <c r="J17" s="47">
        <f>I17</f>
        <v>0</v>
      </c>
      <c r="K17" s="47">
        <f>J17</f>
        <v>0</v>
      </c>
      <c r="L17" s="53">
        <f t="shared" si="109"/>
        <v>-9500</v>
      </c>
      <c r="M17" s="47">
        <f>L17</f>
        <v>-9500</v>
      </c>
      <c r="N17" s="47">
        <f>M17</f>
        <v>-9500</v>
      </c>
      <c r="O17" s="44">
        <f>N17</f>
        <v>-9500</v>
      </c>
      <c r="P17" s="45">
        <f>O17</f>
        <v>-9500</v>
      </c>
      <c r="Q17" s="46">
        <f>P17</f>
        <v>-9500</v>
      </c>
      <c r="R17" s="47">
        <f>Q17</f>
        <v>-9500</v>
      </c>
      <c r="S17" s="47">
        <f>R17</f>
        <v>-9500</v>
      </c>
      <c r="T17" s="47">
        <f>S17</f>
        <v>-9500</v>
      </c>
      <c r="U17" s="47">
        <f>T17</f>
        <v>-9500</v>
      </c>
      <c r="V17" s="47">
        <f>U17</f>
        <v>-9500</v>
      </c>
      <c r="W17" s="47">
        <f>V17</f>
        <v>-9500</v>
      </c>
      <c r="X17" s="47">
        <f>W17</f>
        <v>-9500</v>
      </c>
      <c r="Y17" s="47">
        <f>X17</f>
        <v>-9500</v>
      </c>
      <c r="Z17" s="47">
        <f>Y17</f>
        <v>-9500</v>
      </c>
      <c r="AA17" s="47">
        <f>Z17</f>
        <v>-9500</v>
      </c>
      <c r="AB17" s="47">
        <f>AA17</f>
        <v>-9500</v>
      </c>
      <c r="AC17" s="47">
        <f>AB17</f>
        <v>-9500</v>
      </c>
      <c r="AD17" s="48">
        <f>AC17</f>
        <v>-9500</v>
      </c>
      <c r="AE17" s="47">
        <f>AD17</f>
        <v>-9500</v>
      </c>
      <c r="AF17" s="47">
        <f>AE17</f>
        <v>-9500</v>
      </c>
      <c r="AG17" s="47">
        <f>AF17</f>
        <v>-9500</v>
      </c>
      <c r="AH17" s="47">
        <f>AG17</f>
        <v>-9500</v>
      </c>
      <c r="AI17" s="47">
        <f>AH17</f>
        <v>-9500</v>
      </c>
      <c r="AJ17" s="47">
        <f>AI17</f>
        <v>-9500</v>
      </c>
      <c r="AK17" s="50">
        <f>AJ17</f>
        <v>-9500</v>
      </c>
    </row>
    <row r="18" ht="14.6" customHeight="1">
      <c r="A18" t="s" s="65">
        <v>21</v>
      </c>
      <c r="B18" s="47">
        <v>0</v>
      </c>
      <c r="C18" s="47">
        <f>B18</f>
        <v>0</v>
      </c>
      <c r="D18" s="47">
        <f>C18</f>
        <v>0</v>
      </c>
      <c r="E18" s="47">
        <f>D18</f>
        <v>0</v>
      </c>
      <c r="F18" s="52">
        <f>E18</f>
        <v>0</v>
      </c>
      <c r="G18" s="47">
        <f>F18</f>
        <v>0</v>
      </c>
      <c r="H18" s="47">
        <f>G18</f>
        <v>0</v>
      </c>
      <c r="I18" s="47">
        <f>H18</f>
        <v>0</v>
      </c>
      <c r="J18" s="47">
        <f>I18</f>
        <v>0</v>
      </c>
      <c r="K18" s="47">
        <f>J18</f>
        <v>0</v>
      </c>
      <c r="L18" s="53">
        <f>K18</f>
        <v>0</v>
      </c>
      <c r="M18" s="47">
        <f t="shared" si="109"/>
        <v>-9500</v>
      </c>
      <c r="N18" s="47">
        <f>M18</f>
        <v>-9500</v>
      </c>
      <c r="O18" s="44">
        <f>N18</f>
        <v>-9500</v>
      </c>
      <c r="P18" s="45">
        <f>O18</f>
        <v>-9500</v>
      </c>
      <c r="Q18" s="46">
        <f>P18</f>
        <v>-9500</v>
      </c>
      <c r="R18" s="47">
        <f>Q18</f>
        <v>-9500</v>
      </c>
      <c r="S18" s="47">
        <f>R18</f>
        <v>-9500</v>
      </c>
      <c r="T18" s="47">
        <f>S18</f>
        <v>-9500</v>
      </c>
      <c r="U18" s="47">
        <f>T18</f>
        <v>-9500</v>
      </c>
      <c r="V18" s="47">
        <f>U18</f>
        <v>-9500</v>
      </c>
      <c r="W18" s="47">
        <f>V18</f>
        <v>-9500</v>
      </c>
      <c r="X18" s="47">
        <f>W18</f>
        <v>-9500</v>
      </c>
      <c r="Y18" s="47">
        <f>X18</f>
        <v>-9500</v>
      </c>
      <c r="Z18" s="47">
        <f>Y18</f>
        <v>-9500</v>
      </c>
      <c r="AA18" s="47">
        <f>Z18</f>
        <v>-9500</v>
      </c>
      <c r="AB18" s="47">
        <f t="shared" si="109"/>
        <v>-9500</v>
      </c>
      <c r="AC18" s="47">
        <f>AB18</f>
        <v>-9500</v>
      </c>
      <c r="AD18" s="48">
        <f>AC18</f>
        <v>-9500</v>
      </c>
      <c r="AE18" s="47">
        <f>AD18</f>
        <v>-9500</v>
      </c>
      <c r="AF18" s="47">
        <f>AE18</f>
        <v>-9500</v>
      </c>
      <c r="AG18" s="47">
        <f>AF18</f>
        <v>-9500</v>
      </c>
      <c r="AH18" s="47">
        <f>AG18</f>
        <v>-9500</v>
      </c>
      <c r="AI18" s="47">
        <f>AH18</f>
        <v>-9500</v>
      </c>
      <c r="AJ18" s="47">
        <f>AI18</f>
        <v>-9500</v>
      </c>
      <c r="AK18" s="50">
        <f>AJ18</f>
        <v>-9500</v>
      </c>
    </row>
    <row r="19" ht="14.6" customHeight="1">
      <c r="A19" t="s" s="65">
        <v>22</v>
      </c>
      <c r="B19" s="47">
        <v>0</v>
      </c>
      <c r="C19" s="47">
        <f>B19</f>
        <v>0</v>
      </c>
      <c r="D19" s="47">
        <f>C19</f>
        <v>0</v>
      </c>
      <c r="E19" s="47">
        <f>D19</f>
        <v>0</v>
      </c>
      <c r="F19" s="52">
        <f>E19</f>
        <v>0</v>
      </c>
      <c r="G19" s="47">
        <f>F19</f>
        <v>0</v>
      </c>
      <c r="H19" s="47">
        <f>G19</f>
        <v>0</v>
      </c>
      <c r="I19" s="47">
        <f>H19</f>
        <v>0</v>
      </c>
      <c r="J19" s="47">
        <f>I19</f>
        <v>0</v>
      </c>
      <c r="K19" s="47">
        <f>J19</f>
        <v>0</v>
      </c>
      <c r="L19" s="53">
        <f>K19</f>
        <v>0</v>
      </c>
      <c r="M19" s="47">
        <f t="shared" si="109"/>
        <v>-9500</v>
      </c>
      <c r="N19" s="47">
        <f>M19</f>
        <v>-9500</v>
      </c>
      <c r="O19" s="44">
        <f>N19</f>
        <v>-9500</v>
      </c>
      <c r="P19" s="45">
        <f>O19</f>
        <v>-9500</v>
      </c>
      <c r="Q19" s="46">
        <f>P19</f>
        <v>-9500</v>
      </c>
      <c r="R19" s="47">
        <f>Q19</f>
        <v>-9500</v>
      </c>
      <c r="S19" s="47">
        <f>R19</f>
        <v>-9500</v>
      </c>
      <c r="T19" s="47">
        <f>S19</f>
        <v>-9500</v>
      </c>
      <c r="U19" s="47">
        <f>T19</f>
        <v>-9500</v>
      </c>
      <c r="V19" s="47">
        <f>U19</f>
        <v>-9500</v>
      </c>
      <c r="W19" s="47">
        <f>V19</f>
        <v>-9500</v>
      </c>
      <c r="X19" s="47">
        <f>W19</f>
        <v>-9500</v>
      </c>
      <c r="Y19" s="47">
        <f>X19</f>
        <v>-9500</v>
      </c>
      <c r="Z19" s="47">
        <f>Y19</f>
        <v>-9500</v>
      </c>
      <c r="AA19" s="47">
        <f>Z19</f>
        <v>-9500</v>
      </c>
      <c r="AB19" s="47">
        <f>AA19</f>
        <v>-9500</v>
      </c>
      <c r="AC19" s="47">
        <f>AB19</f>
        <v>-9500</v>
      </c>
      <c r="AD19" s="48">
        <f>AC19</f>
        <v>-9500</v>
      </c>
      <c r="AE19" s="47">
        <f>AD19</f>
        <v>-9500</v>
      </c>
      <c r="AF19" s="47">
        <f>AE19</f>
        <v>-9500</v>
      </c>
      <c r="AG19" s="47">
        <f>AF19</f>
        <v>-9500</v>
      </c>
      <c r="AH19" s="47">
        <f t="shared" si="109"/>
        <v>-9500</v>
      </c>
      <c r="AI19" s="47">
        <f>AH19</f>
        <v>-9500</v>
      </c>
      <c r="AJ19" s="47">
        <f>AI19</f>
        <v>-9500</v>
      </c>
      <c r="AK19" s="50">
        <f>AJ19</f>
        <v>-9500</v>
      </c>
    </row>
    <row r="20" ht="14.6" customHeight="1">
      <c r="A20" t="s" s="65">
        <v>23</v>
      </c>
      <c r="B20" s="47">
        <v>0</v>
      </c>
      <c r="C20" s="47">
        <f>B20</f>
        <v>0</v>
      </c>
      <c r="D20" s="47">
        <f>C20</f>
        <v>0</v>
      </c>
      <c r="E20" s="47">
        <f>D20</f>
        <v>0</v>
      </c>
      <c r="F20" s="79">
        <f>-0</f>
        <v>0</v>
      </c>
      <c r="G20" s="80">
        <f>-4000</f>
        <v>-4000</v>
      </c>
      <c r="H20" s="47">
        <f>G20</f>
        <v>-4000</v>
      </c>
      <c r="I20" s="47">
        <f>H20</f>
        <v>-4000</v>
      </c>
      <c r="J20" s="47">
        <f>I20</f>
        <v>-4000</v>
      </c>
      <c r="K20" s="47">
        <f>J20</f>
        <v>-4000</v>
      </c>
      <c r="L20" s="53">
        <f>K20</f>
        <v>-4000</v>
      </c>
      <c r="M20" s="47">
        <f t="shared" si="109"/>
        <v>-9500</v>
      </c>
      <c r="N20" s="47">
        <f>M20</f>
        <v>-9500</v>
      </c>
      <c r="O20" s="44">
        <f>N20</f>
        <v>-9500</v>
      </c>
      <c r="P20" s="45">
        <f>O20</f>
        <v>-9500</v>
      </c>
      <c r="Q20" s="46">
        <f>P20</f>
        <v>-9500</v>
      </c>
      <c r="R20" s="47">
        <f>Q20</f>
        <v>-9500</v>
      </c>
      <c r="S20" s="47">
        <f>R20</f>
        <v>-9500</v>
      </c>
      <c r="T20" s="47">
        <f>S20</f>
        <v>-9500</v>
      </c>
      <c r="U20" s="47">
        <f>T20</f>
        <v>-9500</v>
      </c>
      <c r="V20" s="47">
        <f>U20</f>
        <v>-9500</v>
      </c>
      <c r="W20" s="47">
        <f>V20</f>
        <v>-9500</v>
      </c>
      <c r="X20" s="47">
        <f>W20</f>
        <v>-9500</v>
      </c>
      <c r="Y20" s="47">
        <f>X20</f>
        <v>-9500</v>
      </c>
      <c r="Z20" s="47">
        <f>Y20</f>
        <v>-9500</v>
      </c>
      <c r="AA20" s="47">
        <f>Z20</f>
        <v>-9500</v>
      </c>
      <c r="AB20" s="47">
        <f>AA20</f>
        <v>-9500</v>
      </c>
      <c r="AC20" s="47">
        <f>AB20</f>
        <v>-9500</v>
      </c>
      <c r="AD20" s="48">
        <f>AC20</f>
        <v>-9500</v>
      </c>
      <c r="AE20" s="47">
        <f>AD20</f>
        <v>-9500</v>
      </c>
      <c r="AF20" s="47">
        <f>AE20</f>
        <v>-9500</v>
      </c>
      <c r="AG20" s="47">
        <f>AF20</f>
        <v>-9500</v>
      </c>
      <c r="AH20" s="47">
        <f>AG20</f>
        <v>-9500</v>
      </c>
      <c r="AI20" s="47">
        <f>AH20</f>
        <v>-9500</v>
      </c>
      <c r="AJ20" s="47">
        <f>AI20</f>
        <v>-9500</v>
      </c>
      <c r="AK20" s="50">
        <f>AJ20</f>
        <v>-9500</v>
      </c>
    </row>
    <row r="21" ht="14.6" customHeight="1">
      <c r="A21" s="81"/>
      <c r="B21" s="47"/>
      <c r="C21" s="47"/>
      <c r="D21" s="47"/>
      <c r="E21" s="47"/>
      <c r="F21" s="52"/>
      <c r="G21" s="47"/>
      <c r="H21" s="47"/>
      <c r="I21" s="47"/>
      <c r="J21" s="47"/>
      <c r="K21" s="47"/>
      <c r="L21" s="53"/>
      <c r="M21" s="47"/>
      <c r="N21" s="47"/>
      <c r="O21" s="44"/>
      <c r="P21" s="45"/>
      <c r="Q21" s="46"/>
      <c r="R21" s="47"/>
      <c r="S21" s="47"/>
      <c r="T21" s="47"/>
      <c r="U21" s="47"/>
      <c r="V21" s="47"/>
      <c r="W21" s="47"/>
      <c r="X21" s="47"/>
      <c r="Y21" s="47"/>
      <c r="Z21" s="47"/>
      <c r="AA21" s="47"/>
      <c r="AB21" s="47"/>
      <c r="AC21" s="47"/>
      <c r="AD21" s="48"/>
      <c r="AE21" s="47"/>
      <c r="AF21" s="47"/>
      <c r="AG21" s="47"/>
      <c r="AH21" s="47"/>
      <c r="AI21" s="47"/>
      <c r="AJ21" s="47"/>
      <c r="AK21" s="50"/>
    </row>
    <row r="22" ht="14.6" customHeight="1">
      <c r="A22" t="s" s="82">
        <v>24</v>
      </c>
      <c r="B22" s="47"/>
      <c r="C22" s="47"/>
      <c r="D22" s="47"/>
      <c r="E22" s="47"/>
      <c r="F22" s="52"/>
      <c r="G22" s="47"/>
      <c r="H22" s="47"/>
      <c r="I22" s="47"/>
      <c r="J22" s="47"/>
      <c r="K22" s="47"/>
      <c r="L22" s="53"/>
      <c r="M22" s="47"/>
      <c r="N22" s="47"/>
      <c r="O22" s="44"/>
      <c r="P22" s="45"/>
      <c r="Q22" s="46"/>
      <c r="R22" s="47"/>
      <c r="S22" s="47"/>
      <c r="T22" s="47"/>
      <c r="U22" s="47"/>
      <c r="V22" s="47"/>
      <c r="W22" s="47"/>
      <c r="X22" s="47"/>
      <c r="Y22" s="47"/>
      <c r="Z22" s="47"/>
      <c r="AA22" s="47"/>
      <c r="AB22" s="47"/>
      <c r="AC22" s="47"/>
      <c r="AD22" s="48"/>
      <c r="AE22" s="47"/>
      <c r="AF22" s="47"/>
      <c r="AG22" s="47"/>
      <c r="AH22" s="47"/>
      <c r="AI22" s="47"/>
      <c r="AJ22" s="47"/>
      <c r="AK22" s="50"/>
    </row>
    <row r="23" ht="14.6" customHeight="1">
      <c r="A23" t="s" s="65">
        <v>25</v>
      </c>
      <c r="B23" s="47">
        <v>0</v>
      </c>
      <c r="C23" s="47">
        <f>B23</f>
        <v>0</v>
      </c>
      <c r="D23" s="78">
        <v>0</v>
      </c>
      <c r="E23" s="47">
        <f>D23</f>
        <v>0</v>
      </c>
      <c r="F23" s="83">
        <v>0</v>
      </c>
      <c r="G23" s="47">
        <f>F23</f>
        <v>0</v>
      </c>
      <c r="H23" s="78">
        <f>G23</f>
        <v>0</v>
      </c>
      <c r="I23" s="47">
        <f>H23</f>
        <v>0</v>
      </c>
      <c r="J23" s="78">
        <f>I23</f>
        <v>0</v>
      </c>
      <c r="K23" s="78">
        <f>J23</f>
        <v>0</v>
      </c>
      <c r="L23" s="53">
        <f>K23</f>
        <v>0</v>
      </c>
      <c r="M23" s="47">
        <f t="shared" si="10"/>
        <v>-10000</v>
      </c>
      <c r="N23" s="47">
        <f>M23</f>
        <v>-10000</v>
      </c>
      <c r="O23" s="84">
        <f>N23</f>
        <v>-10000</v>
      </c>
      <c r="P23" s="45">
        <f>O23</f>
        <v>-10000</v>
      </c>
      <c r="Q23" s="85">
        <f>P23</f>
        <v>-10000</v>
      </c>
      <c r="R23" s="47">
        <f>Q23</f>
        <v>-10000</v>
      </c>
      <c r="S23" s="47">
        <f>R23</f>
        <v>-10000</v>
      </c>
      <c r="T23" s="47">
        <f>S23</f>
        <v>-10000</v>
      </c>
      <c r="U23" s="47">
        <f>T23</f>
        <v>-10000</v>
      </c>
      <c r="V23" s="47">
        <f>U23</f>
        <v>-10000</v>
      </c>
      <c r="W23" s="47">
        <f>V23</f>
        <v>-10000</v>
      </c>
      <c r="X23" s="47">
        <f>W23</f>
        <v>-10000</v>
      </c>
      <c r="Y23" s="78">
        <f>X23</f>
        <v>-10000</v>
      </c>
      <c r="Z23" s="47">
        <f>Y23</f>
        <v>-10000</v>
      </c>
      <c r="AA23" s="47">
        <f>Z23</f>
        <v>-10000</v>
      </c>
      <c r="AB23" s="47">
        <f>AA23</f>
        <v>-10000</v>
      </c>
      <c r="AC23" s="47">
        <f>AB23</f>
        <v>-10000</v>
      </c>
      <c r="AD23" s="48">
        <f t="shared" si="10"/>
        <v>-10000</v>
      </c>
      <c r="AE23" s="47">
        <f>AD23</f>
        <v>-10000</v>
      </c>
      <c r="AF23" s="47">
        <f>AE23</f>
        <v>-10000</v>
      </c>
      <c r="AG23" s="47">
        <f>AF23</f>
        <v>-10000</v>
      </c>
      <c r="AH23" s="47">
        <f>AG23</f>
        <v>-10000</v>
      </c>
      <c r="AI23" s="47">
        <f>AH23</f>
        <v>-10000</v>
      </c>
      <c r="AJ23" s="47">
        <f>AI23</f>
        <v>-10000</v>
      </c>
      <c r="AK23" s="50">
        <f>AJ23</f>
        <v>-10000</v>
      </c>
    </row>
    <row r="24" ht="14.6" customHeight="1">
      <c r="A24" t="s" s="65">
        <v>26</v>
      </c>
      <c r="B24" s="47">
        <v>0</v>
      </c>
      <c r="C24" s="47">
        <f>B24</f>
        <v>0</v>
      </c>
      <c r="D24" s="78">
        <v>0</v>
      </c>
      <c r="E24" s="47">
        <f>D24</f>
        <v>0</v>
      </c>
      <c r="F24" s="83">
        <v>0</v>
      </c>
      <c r="G24" s="47">
        <f>-3000</f>
        <v>-3000</v>
      </c>
      <c r="H24" s="78">
        <f>G24</f>
        <v>-3000</v>
      </c>
      <c r="I24" s="47">
        <f>H24</f>
        <v>-3000</v>
      </c>
      <c r="J24" s="78">
        <f>I24</f>
        <v>-3000</v>
      </c>
      <c r="K24" s="78">
        <f>J24</f>
        <v>-3000</v>
      </c>
      <c r="L24" s="53">
        <f>K24</f>
        <v>-3000</v>
      </c>
      <c r="M24" s="47">
        <f>L24</f>
        <v>-3000</v>
      </c>
      <c r="N24" s="47">
        <f>M24</f>
        <v>-3000</v>
      </c>
      <c r="O24" s="84">
        <f>N24</f>
        <v>-3000</v>
      </c>
      <c r="P24" s="45">
        <f>O24</f>
        <v>-3000</v>
      </c>
      <c r="Q24" s="85">
        <f>P24</f>
        <v>-3000</v>
      </c>
      <c r="R24" s="47">
        <f>Q24</f>
        <v>-3000</v>
      </c>
      <c r="S24" s="47">
        <f>R24</f>
        <v>-3000</v>
      </c>
      <c r="T24" s="78">
        <f>S24</f>
        <v>-3000</v>
      </c>
      <c r="U24" s="78">
        <f>T24</f>
        <v>-3000</v>
      </c>
      <c r="V24" s="78">
        <f>U24</f>
        <v>-3000</v>
      </c>
      <c r="W24" s="78">
        <f>V24</f>
        <v>-3000</v>
      </c>
      <c r="X24" s="78">
        <f>W24</f>
        <v>-3000</v>
      </c>
      <c r="Y24" s="78">
        <f>X24</f>
        <v>-3000</v>
      </c>
      <c r="Z24" s="47">
        <f>Y24</f>
        <v>-3000</v>
      </c>
      <c r="AA24" s="47">
        <f>Z24</f>
        <v>-3000</v>
      </c>
      <c r="AB24" s="47">
        <f>AA24</f>
        <v>-3000</v>
      </c>
      <c r="AC24" s="47">
        <f>AB24</f>
        <v>-3000</v>
      </c>
      <c r="AD24" s="48">
        <f>AC24</f>
        <v>-3000</v>
      </c>
      <c r="AE24" s="47">
        <f>-8000</f>
        <v>-8000</v>
      </c>
      <c r="AF24" s="47">
        <f>AE24</f>
        <v>-8000</v>
      </c>
      <c r="AG24" s="47">
        <f>AF24</f>
        <v>-8000</v>
      </c>
      <c r="AH24" s="47">
        <f>AG24</f>
        <v>-8000</v>
      </c>
      <c r="AI24" s="47">
        <f>AH24</f>
        <v>-8000</v>
      </c>
      <c r="AJ24" s="47">
        <f>AI24</f>
        <v>-8000</v>
      </c>
      <c r="AK24" s="50">
        <f>AJ24</f>
        <v>-8000</v>
      </c>
    </row>
    <row r="25" ht="14.6" customHeight="1">
      <c r="A25" t="s" s="65">
        <v>26</v>
      </c>
      <c r="B25" s="47">
        <v>0</v>
      </c>
      <c r="C25" s="47">
        <f>B25</f>
        <v>0</v>
      </c>
      <c r="D25" s="78">
        <v>0</v>
      </c>
      <c r="E25" s="47">
        <f>D25</f>
        <v>0</v>
      </c>
      <c r="F25" s="83">
        <v>0</v>
      </c>
      <c r="G25" s="47">
        <f>F25</f>
        <v>0</v>
      </c>
      <c r="H25" s="78">
        <f>G25</f>
        <v>0</v>
      </c>
      <c r="I25" s="47">
        <f>H25</f>
        <v>0</v>
      </c>
      <c r="J25" s="78">
        <f>I25</f>
        <v>0</v>
      </c>
      <c r="K25" s="78">
        <f>J25</f>
        <v>0</v>
      </c>
      <c r="L25" s="53">
        <f>K25</f>
        <v>0</v>
      </c>
      <c r="M25" s="47">
        <f>L25</f>
        <v>0</v>
      </c>
      <c r="N25" s="47">
        <f>-8000</f>
        <v>-8000</v>
      </c>
      <c r="O25" s="84">
        <f>N25</f>
        <v>-8000</v>
      </c>
      <c r="P25" s="45">
        <f>O25</f>
        <v>-8000</v>
      </c>
      <c r="Q25" s="85">
        <f>P25</f>
        <v>-8000</v>
      </c>
      <c r="R25" s="47">
        <f>Q25</f>
        <v>-8000</v>
      </c>
      <c r="S25" s="47">
        <f>R25</f>
        <v>-8000</v>
      </c>
      <c r="T25" s="78">
        <f>S25</f>
        <v>-8000</v>
      </c>
      <c r="U25" s="78">
        <f>T25</f>
        <v>-8000</v>
      </c>
      <c r="V25" s="78">
        <f>U25</f>
        <v>-8000</v>
      </c>
      <c r="W25" s="78">
        <f>V25</f>
        <v>-8000</v>
      </c>
      <c r="X25" s="78">
        <f>W25</f>
        <v>-8000</v>
      </c>
      <c r="Y25" s="78">
        <f>X25</f>
        <v>-8000</v>
      </c>
      <c r="Z25" s="47">
        <f>Y25</f>
        <v>-8000</v>
      </c>
      <c r="AA25" s="47">
        <f>Z25</f>
        <v>-8000</v>
      </c>
      <c r="AB25" s="47">
        <f>AA25</f>
        <v>-8000</v>
      </c>
      <c r="AC25" s="47">
        <f>AB25</f>
        <v>-8000</v>
      </c>
      <c r="AD25" s="48">
        <f>AC25</f>
        <v>-8000</v>
      </c>
      <c r="AE25" s="47">
        <f>AD25</f>
        <v>-8000</v>
      </c>
      <c r="AF25" s="47">
        <f>AE25</f>
        <v>-8000</v>
      </c>
      <c r="AG25" s="47">
        <f>AF25</f>
        <v>-8000</v>
      </c>
      <c r="AH25" s="47">
        <f>-5000</f>
        <v>-5000</v>
      </c>
      <c r="AI25" s="47">
        <f>AH25</f>
        <v>-5000</v>
      </c>
      <c r="AJ25" s="47">
        <f>AI25</f>
        <v>-5000</v>
      </c>
      <c r="AK25" s="50">
        <f>AJ25</f>
        <v>-5000</v>
      </c>
    </row>
    <row r="26" ht="14.6" customHeight="1">
      <c r="A26" s="68"/>
      <c r="B26" s="47"/>
      <c r="C26" s="47"/>
      <c r="D26" s="47"/>
      <c r="E26" s="47"/>
      <c r="F26" s="52"/>
      <c r="G26" s="47"/>
      <c r="H26" s="78"/>
      <c r="I26" s="47"/>
      <c r="J26" s="78"/>
      <c r="K26" s="78"/>
      <c r="L26" s="53"/>
      <c r="M26" s="47"/>
      <c r="N26" s="47"/>
      <c r="O26" s="84"/>
      <c r="P26" s="45"/>
      <c r="Q26" s="85"/>
      <c r="R26" s="47"/>
      <c r="S26" s="47"/>
      <c r="T26" s="78"/>
      <c r="U26" s="47"/>
      <c r="V26" s="78"/>
      <c r="W26" s="78"/>
      <c r="X26" s="78"/>
      <c r="Y26" s="78"/>
      <c r="Z26" s="47"/>
      <c r="AA26" s="47"/>
      <c r="AB26" s="47"/>
      <c r="AC26" s="47"/>
      <c r="AD26" s="48"/>
      <c r="AE26" s="47"/>
      <c r="AF26" s="47"/>
      <c r="AG26" s="47"/>
      <c r="AH26" s="47"/>
      <c r="AI26" s="47"/>
      <c r="AJ26" s="47"/>
      <c r="AK26" s="50"/>
    </row>
    <row r="27" ht="14.6" customHeight="1">
      <c r="A27" t="s" s="65">
        <v>27</v>
      </c>
      <c r="B27" s="47">
        <v>0</v>
      </c>
      <c r="C27" s="47">
        <f>B27</f>
        <v>0</v>
      </c>
      <c r="D27" s="78">
        <v>0</v>
      </c>
      <c r="E27" s="47">
        <f>D27</f>
        <v>0</v>
      </c>
      <c r="F27" s="52">
        <v>0</v>
      </c>
      <c r="G27" s="47">
        <f>F27</f>
        <v>0</v>
      </c>
      <c r="H27" s="78">
        <f>G27</f>
        <v>0</v>
      </c>
      <c r="I27" s="47">
        <f>H27</f>
        <v>0</v>
      </c>
      <c r="J27" s="78">
        <f>I27</f>
        <v>0</v>
      </c>
      <c r="K27" s="78">
        <f>J27</f>
        <v>0</v>
      </c>
      <c r="L27" s="53">
        <f>K27</f>
        <v>0</v>
      </c>
      <c r="M27" s="47">
        <f>-8000</f>
        <v>-8000</v>
      </c>
      <c r="N27" s="47">
        <f>M27</f>
        <v>-8000</v>
      </c>
      <c r="O27" s="84">
        <f>N27</f>
        <v>-8000</v>
      </c>
      <c r="P27" s="45">
        <f>O27</f>
        <v>-8000</v>
      </c>
      <c r="Q27" s="85">
        <f>P27</f>
        <v>-8000</v>
      </c>
      <c r="R27" s="47">
        <f>Q27</f>
        <v>-8000</v>
      </c>
      <c r="S27" s="47">
        <f>R27</f>
        <v>-8000</v>
      </c>
      <c r="T27" s="78">
        <f>S27</f>
        <v>-8000</v>
      </c>
      <c r="U27" s="78">
        <f>T27</f>
        <v>-8000</v>
      </c>
      <c r="V27" s="78">
        <f>U27</f>
        <v>-8000</v>
      </c>
      <c r="W27" s="78">
        <f>V27</f>
        <v>-8000</v>
      </c>
      <c r="X27" s="78">
        <f>W27</f>
        <v>-8000</v>
      </c>
      <c r="Y27" s="78">
        <f>X27</f>
        <v>-8000</v>
      </c>
      <c r="Z27" s="47">
        <f>Y27</f>
        <v>-8000</v>
      </c>
      <c r="AA27" s="47">
        <f>Z27</f>
        <v>-8000</v>
      </c>
      <c r="AB27" s="47">
        <f>AA27</f>
        <v>-8000</v>
      </c>
      <c r="AC27" s="47">
        <f>AB27</f>
        <v>-8000</v>
      </c>
      <c r="AD27" s="48">
        <f>AC27</f>
        <v>-8000</v>
      </c>
      <c r="AE27" s="47">
        <f>AD27</f>
        <v>-8000</v>
      </c>
      <c r="AF27" s="47">
        <f>AE27</f>
        <v>-8000</v>
      </c>
      <c r="AG27" s="47">
        <f>AF27</f>
        <v>-8000</v>
      </c>
      <c r="AH27" s="47">
        <f>AG27</f>
        <v>-8000</v>
      </c>
      <c r="AI27" s="47">
        <f>AH27</f>
        <v>-8000</v>
      </c>
      <c r="AJ27" s="47">
        <f>AI27</f>
        <v>-8000</v>
      </c>
      <c r="AK27" s="50">
        <f>AJ27</f>
        <v>-8000</v>
      </c>
    </row>
    <row r="28" ht="14.6" customHeight="1">
      <c r="A28" t="s" s="65">
        <v>28</v>
      </c>
      <c r="B28" s="47">
        <v>0</v>
      </c>
      <c r="C28" s="47">
        <f>B28</f>
        <v>0</v>
      </c>
      <c r="D28" s="78">
        <v>0</v>
      </c>
      <c r="E28" s="47">
        <f>D28</f>
        <v>0</v>
      </c>
      <c r="F28" s="83">
        <v>0</v>
      </c>
      <c r="G28" s="47">
        <f>-3000</f>
        <v>-3000</v>
      </c>
      <c r="H28" s="78">
        <f>G28</f>
        <v>-3000</v>
      </c>
      <c r="I28" s="47">
        <f>H28</f>
        <v>-3000</v>
      </c>
      <c r="J28" s="78">
        <f>I28</f>
        <v>-3000</v>
      </c>
      <c r="K28" s="78">
        <f>J28</f>
        <v>-3000</v>
      </c>
      <c r="L28" s="53">
        <f>K28</f>
        <v>-3000</v>
      </c>
      <c r="M28" s="47">
        <f>L28</f>
        <v>-3000</v>
      </c>
      <c r="N28" s="47">
        <f>M28</f>
        <v>-3000</v>
      </c>
      <c r="O28" s="84">
        <f>N28</f>
        <v>-3000</v>
      </c>
      <c r="P28" s="45">
        <f>O28</f>
        <v>-3000</v>
      </c>
      <c r="Q28" s="85">
        <f>P28</f>
        <v>-3000</v>
      </c>
      <c r="R28" s="47">
        <f>Q28</f>
        <v>-3000</v>
      </c>
      <c r="S28" s="47">
        <f>R28</f>
        <v>-3000</v>
      </c>
      <c r="T28" s="78">
        <f>S28</f>
        <v>-3000</v>
      </c>
      <c r="U28" s="78">
        <f>T28</f>
        <v>-3000</v>
      </c>
      <c r="V28" s="78">
        <f>U28</f>
        <v>-3000</v>
      </c>
      <c r="W28" s="78">
        <f>V28</f>
        <v>-3000</v>
      </c>
      <c r="X28" s="78">
        <f>W28</f>
        <v>-3000</v>
      </c>
      <c r="Y28" s="78">
        <f>X28</f>
        <v>-3000</v>
      </c>
      <c r="Z28" s="47">
        <f>Y28</f>
        <v>-3000</v>
      </c>
      <c r="AA28" s="47">
        <f>Z28</f>
        <v>-3000</v>
      </c>
      <c r="AB28" s="47">
        <f>AA28</f>
        <v>-3000</v>
      </c>
      <c r="AC28" s="47">
        <f>AB28</f>
        <v>-3000</v>
      </c>
      <c r="AD28" s="48">
        <f>AC28</f>
        <v>-3000</v>
      </c>
      <c r="AE28" s="47">
        <f t="shared" si="469" ref="AE28:AE32">-6000</f>
        <v>-6000</v>
      </c>
      <c r="AF28" s="47">
        <f>AE28</f>
        <v>-6000</v>
      </c>
      <c r="AG28" s="47">
        <f>AF28</f>
        <v>-6000</v>
      </c>
      <c r="AH28" s="47">
        <f>AG28</f>
        <v>-6000</v>
      </c>
      <c r="AI28" s="47">
        <f>AH28</f>
        <v>-6000</v>
      </c>
      <c r="AJ28" s="47">
        <f>AI28</f>
        <v>-6000</v>
      </c>
      <c r="AK28" s="50">
        <f>AJ28</f>
        <v>-6000</v>
      </c>
    </row>
    <row r="29" ht="14.6" customHeight="1">
      <c r="A29" t="s" s="65">
        <v>28</v>
      </c>
      <c r="B29" s="47">
        <v>0</v>
      </c>
      <c r="C29" s="47">
        <f>B29</f>
        <v>0</v>
      </c>
      <c r="D29" s="78">
        <v>0</v>
      </c>
      <c r="E29" s="47">
        <f>D29</f>
        <v>0</v>
      </c>
      <c r="F29" s="52">
        <v>0</v>
      </c>
      <c r="G29" s="47">
        <f>F29</f>
        <v>0</v>
      </c>
      <c r="H29" s="78">
        <f>G29</f>
        <v>0</v>
      </c>
      <c r="I29" s="47">
        <f>H29</f>
        <v>0</v>
      </c>
      <c r="J29" s="78">
        <f>I29</f>
        <v>0</v>
      </c>
      <c r="K29" s="78">
        <f>J29</f>
        <v>0</v>
      </c>
      <c r="L29" s="53">
        <f>K29</f>
        <v>0</v>
      </c>
      <c r="M29" s="47">
        <f>L29</f>
        <v>0</v>
      </c>
      <c r="N29" s="47">
        <f>-6000</f>
        <v>-6000</v>
      </c>
      <c r="O29" s="84">
        <f>N29</f>
        <v>-6000</v>
      </c>
      <c r="P29" s="45">
        <f>O29</f>
        <v>-6000</v>
      </c>
      <c r="Q29" s="85">
        <f>P29</f>
        <v>-6000</v>
      </c>
      <c r="R29" s="47">
        <f>Q29</f>
        <v>-6000</v>
      </c>
      <c r="S29" s="47">
        <f>R29</f>
        <v>-6000</v>
      </c>
      <c r="T29" s="78">
        <f>S29</f>
        <v>-6000</v>
      </c>
      <c r="U29" s="78">
        <f>T29</f>
        <v>-6000</v>
      </c>
      <c r="V29" s="78">
        <f>U29</f>
        <v>-6000</v>
      </c>
      <c r="W29" s="78">
        <f>V29</f>
        <v>-6000</v>
      </c>
      <c r="X29" s="78">
        <f>W29</f>
        <v>-6000</v>
      </c>
      <c r="Y29" s="78">
        <f>X29</f>
        <v>-6000</v>
      </c>
      <c r="Z29" s="47">
        <f>Y29</f>
        <v>-6000</v>
      </c>
      <c r="AA29" s="47">
        <f>Z29</f>
        <v>-6000</v>
      </c>
      <c r="AB29" s="47">
        <f>AA29</f>
        <v>-6000</v>
      </c>
      <c r="AC29" s="47">
        <f>AB29</f>
        <v>-6000</v>
      </c>
      <c r="AD29" s="48">
        <f>AC29</f>
        <v>-6000</v>
      </c>
      <c r="AE29" s="47">
        <f>AD29</f>
        <v>-6000</v>
      </c>
      <c r="AF29" s="47">
        <f>AE29</f>
        <v>-6000</v>
      </c>
      <c r="AG29" s="47">
        <f>AF29</f>
        <v>-6000</v>
      </c>
      <c r="AH29" s="47">
        <f>AG29</f>
        <v>-6000</v>
      </c>
      <c r="AI29" s="47">
        <f>AH29</f>
        <v>-6000</v>
      </c>
      <c r="AJ29" s="47">
        <f>AI29</f>
        <v>-6000</v>
      </c>
      <c r="AK29" s="50">
        <f>AJ29</f>
        <v>-6000</v>
      </c>
    </row>
    <row r="30" ht="14.6" customHeight="1">
      <c r="A30" s="68"/>
      <c r="B30" s="47"/>
      <c r="C30" s="47"/>
      <c r="D30" s="47"/>
      <c r="E30" s="47"/>
      <c r="F30" s="52"/>
      <c r="G30" s="47"/>
      <c r="H30" s="78"/>
      <c r="I30" s="47"/>
      <c r="J30" s="78"/>
      <c r="K30" s="78"/>
      <c r="L30" s="53"/>
      <c r="M30" s="47"/>
      <c r="N30" s="47"/>
      <c r="O30" s="84"/>
      <c r="P30" s="45"/>
      <c r="Q30" s="85"/>
      <c r="R30" s="47"/>
      <c r="S30" s="47"/>
      <c r="T30" s="78"/>
      <c r="U30" s="47"/>
      <c r="V30" s="78"/>
      <c r="W30" s="78"/>
      <c r="X30" s="78"/>
      <c r="Y30" s="78"/>
      <c r="Z30" s="47"/>
      <c r="AA30" s="47"/>
      <c r="AB30" s="47"/>
      <c r="AC30" s="47"/>
      <c r="AD30" s="48"/>
      <c r="AE30" s="47"/>
      <c r="AF30" s="47"/>
      <c r="AG30" s="47"/>
      <c r="AH30" s="47"/>
      <c r="AI30" s="47"/>
      <c r="AJ30" s="47"/>
      <c r="AK30" s="50"/>
    </row>
    <row r="31" ht="14.6" customHeight="1">
      <c r="A31" t="s" s="65">
        <v>29</v>
      </c>
      <c r="B31" s="47">
        <v>0</v>
      </c>
      <c r="C31" s="47">
        <f>B31</f>
        <v>0</v>
      </c>
      <c r="D31" s="78">
        <v>0</v>
      </c>
      <c r="E31" s="47">
        <f>D31</f>
        <v>0</v>
      </c>
      <c r="F31" s="52">
        <v>0</v>
      </c>
      <c r="G31" s="47">
        <f>F31</f>
        <v>0</v>
      </c>
      <c r="H31" s="78">
        <f>G31</f>
        <v>0</v>
      </c>
      <c r="I31" s="47">
        <f>H31</f>
        <v>0</v>
      </c>
      <c r="J31" s="78">
        <f>I31</f>
        <v>0</v>
      </c>
      <c r="K31" s="78">
        <f>J31</f>
        <v>0</v>
      </c>
      <c r="L31" s="53">
        <f>K31</f>
        <v>0</v>
      </c>
      <c r="M31" s="47">
        <f>-8000</f>
        <v>-8000</v>
      </c>
      <c r="N31" s="47">
        <f>M31</f>
        <v>-8000</v>
      </c>
      <c r="O31" s="84">
        <f>N31</f>
        <v>-8000</v>
      </c>
      <c r="P31" s="45">
        <f>O31</f>
        <v>-8000</v>
      </c>
      <c r="Q31" s="85">
        <f>P31</f>
        <v>-8000</v>
      </c>
      <c r="R31" s="47">
        <f>Q31</f>
        <v>-8000</v>
      </c>
      <c r="S31" s="47">
        <f>R31</f>
        <v>-8000</v>
      </c>
      <c r="T31" s="78">
        <f>S31</f>
        <v>-8000</v>
      </c>
      <c r="U31" s="78">
        <f>T31</f>
        <v>-8000</v>
      </c>
      <c r="V31" s="78">
        <f>U31</f>
        <v>-8000</v>
      </c>
      <c r="W31" s="78">
        <f>V31</f>
        <v>-8000</v>
      </c>
      <c r="X31" s="78">
        <f>W31</f>
        <v>-8000</v>
      </c>
      <c r="Y31" s="78">
        <f>X31</f>
        <v>-8000</v>
      </c>
      <c r="Z31" s="47">
        <f>Y31</f>
        <v>-8000</v>
      </c>
      <c r="AA31" s="47">
        <f>Z31</f>
        <v>-8000</v>
      </c>
      <c r="AB31" s="47">
        <f>AA31</f>
        <v>-8000</v>
      </c>
      <c r="AC31" s="47">
        <f>AB31</f>
        <v>-8000</v>
      </c>
      <c r="AD31" s="48">
        <f>AC31</f>
        <v>-8000</v>
      </c>
      <c r="AE31" s="47">
        <f>AD31</f>
        <v>-8000</v>
      </c>
      <c r="AF31" s="47">
        <f>AE31</f>
        <v>-8000</v>
      </c>
      <c r="AG31" s="47">
        <f>AF31</f>
        <v>-8000</v>
      </c>
      <c r="AH31" s="47">
        <f>AG31</f>
        <v>-8000</v>
      </c>
      <c r="AI31" s="47">
        <f>AH31</f>
        <v>-8000</v>
      </c>
      <c r="AJ31" s="47">
        <f>AI31</f>
        <v>-8000</v>
      </c>
      <c r="AK31" s="50">
        <f>AJ31</f>
        <v>-8000</v>
      </c>
    </row>
    <row r="32" ht="14.6" customHeight="1">
      <c r="A32" t="s" s="65">
        <v>30</v>
      </c>
      <c r="B32" s="47">
        <v>-3000</v>
      </c>
      <c r="C32" s="47">
        <f>B32</f>
        <v>-3000</v>
      </c>
      <c r="D32" s="47">
        <f>C32</f>
        <v>-3000</v>
      </c>
      <c r="E32" s="47">
        <f>D32</f>
        <v>-3000</v>
      </c>
      <c r="F32" s="83">
        <v>-5000</v>
      </c>
      <c r="G32" s="86">
        <f>F32</f>
        <v>-5000</v>
      </c>
      <c r="H32" s="87">
        <f>G32</f>
        <v>-5000</v>
      </c>
      <c r="I32" s="47">
        <f>H32</f>
        <v>-5000</v>
      </c>
      <c r="J32" s="78">
        <f>I32</f>
        <v>-5000</v>
      </c>
      <c r="K32" s="78">
        <f>J32</f>
        <v>-5000</v>
      </c>
      <c r="L32" s="53">
        <f>K32</f>
        <v>-5000</v>
      </c>
      <c r="M32" s="47">
        <f>L32</f>
        <v>-5000</v>
      </c>
      <c r="N32" s="47">
        <f>M32</f>
        <v>-5000</v>
      </c>
      <c r="O32" s="84">
        <f>N32</f>
        <v>-5000</v>
      </c>
      <c r="P32" s="45">
        <f>O32</f>
        <v>-5000</v>
      </c>
      <c r="Q32" s="85">
        <f>P32</f>
        <v>-5000</v>
      </c>
      <c r="R32" s="47">
        <f>Q32</f>
        <v>-5000</v>
      </c>
      <c r="S32" s="47">
        <f>R32</f>
        <v>-5000</v>
      </c>
      <c r="T32" s="78">
        <f>S32</f>
        <v>-5000</v>
      </c>
      <c r="U32" s="47">
        <f>T32</f>
        <v>-5000</v>
      </c>
      <c r="V32" s="78">
        <f>U32</f>
        <v>-5000</v>
      </c>
      <c r="W32" s="78">
        <f>V32</f>
        <v>-5000</v>
      </c>
      <c r="X32" s="78">
        <f>W32</f>
        <v>-5000</v>
      </c>
      <c r="Y32" s="78">
        <f>X32</f>
        <v>-5000</v>
      </c>
      <c r="Z32" s="47">
        <f>Y32</f>
        <v>-5000</v>
      </c>
      <c r="AA32" s="47">
        <f>Z32</f>
        <v>-5000</v>
      </c>
      <c r="AB32" s="47">
        <f>AA32</f>
        <v>-5000</v>
      </c>
      <c r="AC32" s="47">
        <f>AB32</f>
        <v>-5000</v>
      </c>
      <c r="AD32" s="48">
        <f>AC32</f>
        <v>-5000</v>
      </c>
      <c r="AE32" s="47">
        <f t="shared" si="469"/>
        <v>-6000</v>
      </c>
      <c r="AF32" s="47">
        <f>AE32</f>
        <v>-6000</v>
      </c>
      <c r="AG32" s="47">
        <f>AF32</f>
        <v>-6000</v>
      </c>
      <c r="AH32" s="47">
        <f>AG32</f>
        <v>-6000</v>
      </c>
      <c r="AI32" s="47">
        <f>AH32</f>
        <v>-6000</v>
      </c>
      <c r="AJ32" s="47">
        <f>AI32</f>
        <v>-6000</v>
      </c>
      <c r="AK32" s="50">
        <f>AJ32</f>
        <v>-6000</v>
      </c>
    </row>
    <row r="33" ht="14.6" customHeight="1">
      <c r="A33" t="s" s="65">
        <v>30</v>
      </c>
      <c r="B33" s="47">
        <v>0</v>
      </c>
      <c r="C33" s="47">
        <f>B33</f>
        <v>0</v>
      </c>
      <c r="D33" s="78">
        <v>0</v>
      </c>
      <c r="E33" s="47">
        <f>D33</f>
        <v>0</v>
      </c>
      <c r="F33" s="52">
        <v>0</v>
      </c>
      <c r="G33" s="47">
        <f>F33</f>
        <v>0</v>
      </c>
      <c r="H33" s="78">
        <f>G33</f>
        <v>0</v>
      </c>
      <c r="I33" s="47">
        <f>H33</f>
        <v>0</v>
      </c>
      <c r="J33" s="78">
        <f>I33</f>
        <v>0</v>
      </c>
      <c r="K33" s="78">
        <f>J33</f>
        <v>0</v>
      </c>
      <c r="L33" s="53">
        <f>K33</f>
        <v>0</v>
      </c>
      <c r="M33" s="47">
        <f>L33</f>
        <v>0</v>
      </c>
      <c r="N33" s="47">
        <f>-6000</f>
        <v>-6000</v>
      </c>
      <c r="O33" s="84">
        <f>N33</f>
        <v>-6000</v>
      </c>
      <c r="P33" s="45">
        <f>O33</f>
        <v>-6000</v>
      </c>
      <c r="Q33" s="85">
        <f>P33</f>
        <v>-6000</v>
      </c>
      <c r="R33" s="47">
        <f>Q33</f>
        <v>-6000</v>
      </c>
      <c r="S33" s="47">
        <f>R33</f>
        <v>-6000</v>
      </c>
      <c r="T33" s="78">
        <f>S33</f>
        <v>-6000</v>
      </c>
      <c r="U33" s="78">
        <f>T33</f>
        <v>-6000</v>
      </c>
      <c r="V33" s="78">
        <f>U33</f>
        <v>-6000</v>
      </c>
      <c r="W33" s="78">
        <f>V33</f>
        <v>-6000</v>
      </c>
      <c r="X33" s="78">
        <f>W33</f>
        <v>-6000</v>
      </c>
      <c r="Y33" s="78">
        <f>X33</f>
        <v>-6000</v>
      </c>
      <c r="Z33" s="47">
        <f>Y33</f>
        <v>-6000</v>
      </c>
      <c r="AA33" s="47">
        <f>Z33</f>
        <v>-6000</v>
      </c>
      <c r="AB33" s="47">
        <f>AA33</f>
        <v>-6000</v>
      </c>
      <c r="AC33" s="47">
        <f>AB33</f>
        <v>-6000</v>
      </c>
      <c r="AD33" s="48">
        <f>AC33</f>
        <v>-6000</v>
      </c>
      <c r="AE33" s="47">
        <f>AD33</f>
        <v>-6000</v>
      </c>
      <c r="AF33" s="47">
        <f>AE33</f>
        <v>-6000</v>
      </c>
      <c r="AG33" s="47">
        <f>AF33</f>
        <v>-6000</v>
      </c>
      <c r="AH33" s="47">
        <f>AG33</f>
        <v>-6000</v>
      </c>
      <c r="AI33" s="47">
        <f>AH33</f>
        <v>-6000</v>
      </c>
      <c r="AJ33" s="47">
        <f>AI33</f>
        <v>-6000</v>
      </c>
      <c r="AK33" s="50">
        <f>AJ33</f>
        <v>-6000</v>
      </c>
    </row>
    <row r="34" ht="14.6" customHeight="1">
      <c r="A34" s="68"/>
      <c r="B34" s="47"/>
      <c r="C34" s="47"/>
      <c r="D34" s="47"/>
      <c r="E34" s="47"/>
      <c r="F34" s="52"/>
      <c r="G34" s="47"/>
      <c r="H34" s="78"/>
      <c r="I34" s="47"/>
      <c r="J34" s="78"/>
      <c r="K34" s="78"/>
      <c r="L34" s="53"/>
      <c r="M34" s="47"/>
      <c r="N34" s="47"/>
      <c r="O34" s="84"/>
      <c r="P34" s="45"/>
      <c r="Q34" s="85"/>
      <c r="R34" s="47"/>
      <c r="S34" s="47"/>
      <c r="T34" s="78"/>
      <c r="U34" s="47"/>
      <c r="V34" s="78"/>
      <c r="W34" s="78"/>
      <c r="X34" s="78"/>
      <c r="Y34" s="78"/>
      <c r="Z34" s="47"/>
      <c r="AA34" s="47"/>
      <c r="AB34" s="47"/>
      <c r="AC34" s="47"/>
      <c r="AD34" s="48"/>
      <c r="AE34" s="47"/>
      <c r="AF34" s="47"/>
      <c r="AG34" s="47"/>
      <c r="AH34" s="47"/>
      <c r="AI34" s="47"/>
      <c r="AJ34" s="47"/>
      <c r="AK34" s="50"/>
    </row>
    <row r="35" ht="14.6" customHeight="1">
      <c r="A35" t="s" s="65">
        <v>31</v>
      </c>
      <c r="B35" s="47">
        <v>0</v>
      </c>
      <c r="C35" s="47">
        <f>B35</f>
        <v>0</v>
      </c>
      <c r="D35" s="78">
        <v>0</v>
      </c>
      <c r="E35" s="47">
        <f>D35</f>
        <v>0</v>
      </c>
      <c r="F35" s="79">
        <v>0</v>
      </c>
      <c r="G35" s="80">
        <f>0</f>
        <v>0</v>
      </c>
      <c r="H35" s="78">
        <f>G35</f>
        <v>0</v>
      </c>
      <c r="I35" s="47">
        <f>H35</f>
        <v>0</v>
      </c>
      <c r="J35" s="78">
        <f>I35</f>
        <v>0</v>
      </c>
      <c r="K35" s="78">
        <f>J35</f>
        <v>0</v>
      </c>
      <c r="L35" s="53">
        <f>K35</f>
        <v>0</v>
      </c>
      <c r="M35" s="47">
        <f>-8000</f>
        <v>-8000</v>
      </c>
      <c r="N35" s="47">
        <f>M35</f>
        <v>-8000</v>
      </c>
      <c r="O35" s="84">
        <f>N35</f>
        <v>-8000</v>
      </c>
      <c r="P35" s="45">
        <f>O35</f>
        <v>-8000</v>
      </c>
      <c r="Q35" s="85">
        <f>P35</f>
        <v>-8000</v>
      </c>
      <c r="R35" s="47">
        <f>Q35</f>
        <v>-8000</v>
      </c>
      <c r="S35" s="47">
        <f>R35</f>
        <v>-8000</v>
      </c>
      <c r="T35" s="47">
        <f>S35</f>
        <v>-8000</v>
      </c>
      <c r="U35" s="47">
        <f>T35</f>
        <v>-8000</v>
      </c>
      <c r="V35" s="78">
        <f>U35</f>
        <v>-8000</v>
      </c>
      <c r="W35" s="78">
        <f>V35</f>
        <v>-8000</v>
      </c>
      <c r="X35" s="78">
        <f>W35</f>
        <v>-8000</v>
      </c>
      <c r="Y35" s="78">
        <f>X35</f>
        <v>-8000</v>
      </c>
      <c r="Z35" s="47">
        <f>Y35</f>
        <v>-8000</v>
      </c>
      <c r="AA35" s="47">
        <f>Z35</f>
        <v>-8000</v>
      </c>
      <c r="AB35" s="47">
        <f>AA35</f>
        <v>-8000</v>
      </c>
      <c r="AC35" s="47">
        <f>AB35</f>
        <v>-8000</v>
      </c>
      <c r="AD35" s="48">
        <f>AC35</f>
        <v>-8000</v>
      </c>
      <c r="AE35" s="47">
        <f>AD35</f>
        <v>-8000</v>
      </c>
      <c r="AF35" s="47">
        <f>AE35</f>
        <v>-8000</v>
      </c>
      <c r="AG35" s="47">
        <f>AF35</f>
        <v>-8000</v>
      </c>
      <c r="AH35" s="47">
        <f>AG35</f>
        <v>-8000</v>
      </c>
      <c r="AI35" s="47">
        <f>AH35</f>
        <v>-8000</v>
      </c>
      <c r="AJ35" s="47">
        <f>AI35</f>
        <v>-8000</v>
      </c>
      <c r="AK35" s="50">
        <f>AJ35</f>
        <v>-8000</v>
      </c>
    </row>
    <row r="36" ht="14.6" customHeight="1">
      <c r="A36" t="s" s="65">
        <v>32</v>
      </c>
      <c r="B36" s="47">
        <v>0</v>
      </c>
      <c r="C36" s="47">
        <f>B36</f>
        <v>0</v>
      </c>
      <c r="D36" s="78">
        <v>0</v>
      </c>
      <c r="E36" s="47">
        <f>D36</f>
        <v>0</v>
      </c>
      <c r="F36" s="52">
        <v>0</v>
      </c>
      <c r="G36" s="47">
        <f>F36</f>
        <v>0</v>
      </c>
      <c r="H36" s="78">
        <f>G36</f>
        <v>0</v>
      </c>
      <c r="I36" s="47">
        <f>H36</f>
        <v>0</v>
      </c>
      <c r="J36" s="78">
        <f>I36</f>
        <v>0</v>
      </c>
      <c r="K36" s="78">
        <f>J36</f>
        <v>0</v>
      </c>
      <c r="L36" s="53">
        <f>K36</f>
        <v>0</v>
      </c>
      <c r="M36" s="47">
        <f>L36</f>
        <v>0</v>
      </c>
      <c r="N36" s="47">
        <f>-6000</f>
        <v>-6000</v>
      </c>
      <c r="O36" s="84">
        <f>N36</f>
        <v>-6000</v>
      </c>
      <c r="P36" s="45">
        <f>O36</f>
        <v>-6000</v>
      </c>
      <c r="Q36" s="85">
        <f>P36</f>
        <v>-6000</v>
      </c>
      <c r="R36" s="47">
        <f>Q36</f>
        <v>-6000</v>
      </c>
      <c r="S36" s="47">
        <f>R36</f>
        <v>-6000</v>
      </c>
      <c r="T36" s="78">
        <f>S36</f>
        <v>-6000</v>
      </c>
      <c r="U36" s="78">
        <f>T36</f>
        <v>-6000</v>
      </c>
      <c r="V36" s="78">
        <f>U36</f>
        <v>-6000</v>
      </c>
      <c r="W36" s="78">
        <f>V36</f>
        <v>-6000</v>
      </c>
      <c r="X36" s="78">
        <f>W36</f>
        <v>-6000</v>
      </c>
      <c r="Y36" s="78">
        <f>X36</f>
        <v>-6000</v>
      </c>
      <c r="Z36" s="47">
        <f>Y36</f>
        <v>-6000</v>
      </c>
      <c r="AA36" s="47">
        <f>Z36</f>
        <v>-6000</v>
      </c>
      <c r="AB36" s="47">
        <f>AA36</f>
        <v>-6000</v>
      </c>
      <c r="AC36" s="47">
        <f>AB36</f>
        <v>-6000</v>
      </c>
      <c r="AD36" s="48">
        <f>AC36</f>
        <v>-6000</v>
      </c>
      <c r="AE36" s="47">
        <f>AD36</f>
        <v>-6000</v>
      </c>
      <c r="AF36" s="47">
        <f>AE36</f>
        <v>-6000</v>
      </c>
      <c r="AG36" s="47">
        <f>AF36</f>
        <v>-6000</v>
      </c>
      <c r="AH36" s="47">
        <f>AG36</f>
        <v>-6000</v>
      </c>
      <c r="AI36" s="47">
        <f>AH36</f>
        <v>-6000</v>
      </c>
      <c r="AJ36" s="47">
        <f>AI36</f>
        <v>-6000</v>
      </c>
      <c r="AK36" s="50">
        <f>AJ36</f>
        <v>-6000</v>
      </c>
    </row>
    <row r="37" ht="14.6" customHeight="1">
      <c r="A37" t="s" s="65">
        <v>32</v>
      </c>
      <c r="B37" s="47">
        <v>0</v>
      </c>
      <c r="C37" s="47">
        <f>B37</f>
        <v>0</v>
      </c>
      <c r="D37" s="78">
        <v>0</v>
      </c>
      <c r="E37" s="47">
        <f>D37</f>
        <v>0</v>
      </c>
      <c r="F37" s="52">
        <v>0</v>
      </c>
      <c r="G37" s="47">
        <f>F37</f>
        <v>0</v>
      </c>
      <c r="H37" s="78">
        <f>G37</f>
        <v>0</v>
      </c>
      <c r="I37" s="47">
        <f>H37</f>
        <v>0</v>
      </c>
      <c r="J37" s="78">
        <f>I37</f>
        <v>0</v>
      </c>
      <c r="K37" s="78">
        <f>J37</f>
        <v>0</v>
      </c>
      <c r="L37" s="53">
        <f>K37</f>
        <v>0</v>
      </c>
      <c r="M37" s="47">
        <f>L37</f>
        <v>0</v>
      </c>
      <c r="N37" s="47">
        <f>-6000</f>
        <v>-6000</v>
      </c>
      <c r="O37" s="84">
        <f>N37</f>
        <v>-6000</v>
      </c>
      <c r="P37" s="45">
        <f>O37</f>
        <v>-6000</v>
      </c>
      <c r="Q37" s="85">
        <f>P37</f>
        <v>-6000</v>
      </c>
      <c r="R37" s="47">
        <f>Q37</f>
        <v>-6000</v>
      </c>
      <c r="S37" s="47">
        <f>R37</f>
        <v>-6000</v>
      </c>
      <c r="T37" s="78">
        <f>S37</f>
        <v>-6000</v>
      </c>
      <c r="U37" s="78">
        <f>T37</f>
        <v>-6000</v>
      </c>
      <c r="V37" s="78">
        <f>U37</f>
        <v>-6000</v>
      </c>
      <c r="W37" s="78">
        <f>V37</f>
        <v>-6000</v>
      </c>
      <c r="X37" s="78">
        <f>W37</f>
        <v>-6000</v>
      </c>
      <c r="Y37" s="78">
        <f>X37</f>
        <v>-6000</v>
      </c>
      <c r="Z37" s="47">
        <f>Y37</f>
        <v>-6000</v>
      </c>
      <c r="AA37" s="47">
        <f>Z37</f>
        <v>-6000</v>
      </c>
      <c r="AB37" s="47">
        <f>AA37</f>
        <v>-6000</v>
      </c>
      <c r="AC37" s="47">
        <f>AB37</f>
        <v>-6000</v>
      </c>
      <c r="AD37" s="48">
        <f>AC37</f>
        <v>-6000</v>
      </c>
      <c r="AE37" s="47">
        <f>AD37</f>
        <v>-6000</v>
      </c>
      <c r="AF37" s="47">
        <f>AE37</f>
        <v>-6000</v>
      </c>
      <c r="AG37" s="47">
        <f>AF37</f>
        <v>-6000</v>
      </c>
      <c r="AH37" s="47">
        <f>AG37</f>
        <v>-6000</v>
      </c>
      <c r="AI37" s="47">
        <f>AH37</f>
        <v>-6000</v>
      </c>
      <c r="AJ37" s="47">
        <f>AI37</f>
        <v>-6000</v>
      </c>
      <c r="AK37" s="50">
        <f>AJ37</f>
        <v>-6000</v>
      </c>
    </row>
    <row r="38" ht="14.6" customHeight="1">
      <c r="A38" s="68"/>
      <c r="B38" s="47"/>
      <c r="C38" s="47"/>
      <c r="D38" s="47"/>
      <c r="E38" s="47"/>
      <c r="F38" s="52"/>
      <c r="G38" s="47"/>
      <c r="H38" s="78"/>
      <c r="I38" s="47"/>
      <c r="J38" s="78"/>
      <c r="K38" s="78"/>
      <c r="L38" s="53"/>
      <c r="M38" s="47"/>
      <c r="N38" s="47"/>
      <c r="O38" s="84"/>
      <c r="P38" s="45"/>
      <c r="Q38" s="85"/>
      <c r="R38" s="47"/>
      <c r="S38" s="47"/>
      <c r="T38" s="78"/>
      <c r="U38" s="47"/>
      <c r="V38" s="78"/>
      <c r="W38" s="78"/>
      <c r="X38" s="78"/>
      <c r="Y38" s="78"/>
      <c r="Z38" s="47"/>
      <c r="AA38" s="47"/>
      <c r="AB38" s="47"/>
      <c r="AC38" s="47"/>
      <c r="AD38" s="48"/>
      <c r="AE38" s="47"/>
      <c r="AF38" s="47"/>
      <c r="AG38" s="47"/>
      <c r="AH38" s="47"/>
      <c r="AI38" s="47"/>
      <c r="AJ38" s="47"/>
      <c r="AK38" s="50"/>
    </row>
    <row r="39" ht="14.6" customHeight="1">
      <c r="A39" t="s" s="65">
        <v>33</v>
      </c>
      <c r="B39" s="47">
        <v>0</v>
      </c>
      <c r="C39" s="47">
        <f>B39</f>
        <v>0</v>
      </c>
      <c r="D39" s="78">
        <v>0</v>
      </c>
      <c r="E39" s="47">
        <f>D39</f>
        <v>0</v>
      </c>
      <c r="F39" s="52">
        <v>0</v>
      </c>
      <c r="G39" s="47">
        <f>F39</f>
        <v>0</v>
      </c>
      <c r="H39" s="78">
        <f>G39</f>
        <v>0</v>
      </c>
      <c r="I39" s="47">
        <f>H39</f>
        <v>0</v>
      </c>
      <c r="J39" s="78">
        <f>I39</f>
        <v>0</v>
      </c>
      <c r="K39" s="78">
        <f>J39</f>
        <v>0</v>
      </c>
      <c r="L39" s="53">
        <f>K39</f>
        <v>0</v>
      </c>
      <c r="M39" s="47">
        <f>-10000</f>
        <v>-10000</v>
      </c>
      <c r="N39" s="47">
        <f>M39</f>
        <v>-10000</v>
      </c>
      <c r="O39" s="84">
        <f>N39</f>
        <v>-10000</v>
      </c>
      <c r="P39" s="45">
        <f>O39</f>
        <v>-10000</v>
      </c>
      <c r="Q39" s="85">
        <f>P39</f>
        <v>-10000</v>
      </c>
      <c r="R39" s="47">
        <f>Q39</f>
        <v>-10000</v>
      </c>
      <c r="S39" s="47">
        <f>R39</f>
        <v>-10000</v>
      </c>
      <c r="T39" s="78">
        <f>S39</f>
        <v>-10000</v>
      </c>
      <c r="U39" s="47">
        <f>T39</f>
        <v>-10000</v>
      </c>
      <c r="V39" s="78">
        <f>U39</f>
        <v>-10000</v>
      </c>
      <c r="W39" s="78">
        <f>V39</f>
        <v>-10000</v>
      </c>
      <c r="X39" s="78">
        <f>W39</f>
        <v>-10000</v>
      </c>
      <c r="Y39" s="78">
        <f>X39</f>
        <v>-10000</v>
      </c>
      <c r="Z39" s="47">
        <f>Y39</f>
        <v>-10000</v>
      </c>
      <c r="AA39" s="47">
        <f>Z39</f>
        <v>-10000</v>
      </c>
      <c r="AB39" s="47">
        <f>AA39</f>
        <v>-10000</v>
      </c>
      <c r="AC39" s="47">
        <f>AB39</f>
        <v>-10000</v>
      </c>
      <c r="AD39" s="48">
        <f>AC39</f>
        <v>-10000</v>
      </c>
      <c r="AE39" s="47">
        <f>AD39</f>
        <v>-10000</v>
      </c>
      <c r="AF39" s="47">
        <f>AE39</f>
        <v>-10000</v>
      </c>
      <c r="AG39" s="47">
        <f>AF39</f>
        <v>-10000</v>
      </c>
      <c r="AH39" s="47">
        <f>AG39</f>
        <v>-10000</v>
      </c>
      <c r="AI39" s="47">
        <f>AH39</f>
        <v>-10000</v>
      </c>
      <c r="AJ39" s="47">
        <f>AI39</f>
        <v>-10000</v>
      </c>
      <c r="AK39" s="50">
        <f>AJ39</f>
        <v>-10000</v>
      </c>
    </row>
    <row r="40" ht="14.6" customHeight="1">
      <c r="A40" t="s" s="65">
        <v>34</v>
      </c>
      <c r="B40" s="47">
        <v>0</v>
      </c>
      <c r="C40" s="47">
        <f>B40</f>
        <v>0</v>
      </c>
      <c r="D40" s="78">
        <v>0</v>
      </c>
      <c r="E40" s="47">
        <f>D40</f>
        <v>0</v>
      </c>
      <c r="F40" s="52">
        <v>0</v>
      </c>
      <c r="G40" s="47">
        <f>-3000</f>
        <v>-3000</v>
      </c>
      <c r="H40" s="78">
        <f>G40</f>
        <v>-3000</v>
      </c>
      <c r="I40" s="47">
        <f>H40</f>
        <v>-3000</v>
      </c>
      <c r="J40" s="78">
        <f>I40</f>
        <v>-3000</v>
      </c>
      <c r="K40" s="78">
        <f>J40</f>
        <v>-3000</v>
      </c>
      <c r="L40" s="53">
        <f>K40</f>
        <v>-3000</v>
      </c>
      <c r="M40" s="47">
        <f>L40</f>
        <v>-3000</v>
      </c>
      <c r="N40" s="47">
        <f>M40</f>
        <v>-3000</v>
      </c>
      <c r="O40" s="84">
        <f>N40</f>
        <v>-3000</v>
      </c>
      <c r="P40" s="45">
        <f>O40</f>
        <v>-3000</v>
      </c>
      <c r="Q40" s="85">
        <f>P40</f>
        <v>-3000</v>
      </c>
      <c r="R40" s="47">
        <f>Q40</f>
        <v>-3000</v>
      </c>
      <c r="S40" s="47">
        <f>R40</f>
        <v>-3000</v>
      </c>
      <c r="T40" s="78">
        <f>S40</f>
        <v>-3000</v>
      </c>
      <c r="U40" s="47">
        <f>-8000</f>
        <v>-8000</v>
      </c>
      <c r="V40" s="78">
        <f>U40</f>
        <v>-8000</v>
      </c>
      <c r="W40" s="78">
        <f>V40</f>
        <v>-8000</v>
      </c>
      <c r="X40" s="78">
        <f>W40</f>
        <v>-8000</v>
      </c>
      <c r="Y40" s="78">
        <f>X40</f>
        <v>-8000</v>
      </c>
      <c r="Z40" s="47">
        <f>Y40</f>
        <v>-8000</v>
      </c>
      <c r="AA40" s="47">
        <f>Z40</f>
        <v>-8000</v>
      </c>
      <c r="AB40" s="47">
        <f>AA40</f>
        <v>-8000</v>
      </c>
      <c r="AC40" s="47">
        <f>AB40</f>
        <v>-8000</v>
      </c>
      <c r="AD40" s="48">
        <f>AC40</f>
        <v>-8000</v>
      </c>
      <c r="AE40" s="47">
        <f>AD40</f>
        <v>-8000</v>
      </c>
      <c r="AF40" s="47">
        <f>AE40</f>
        <v>-8000</v>
      </c>
      <c r="AG40" s="47">
        <f>AF40</f>
        <v>-8000</v>
      </c>
      <c r="AH40" s="47">
        <f>AG40</f>
        <v>-8000</v>
      </c>
      <c r="AI40" s="47">
        <f>AH40</f>
        <v>-8000</v>
      </c>
      <c r="AJ40" s="47">
        <f>AI40</f>
        <v>-8000</v>
      </c>
      <c r="AK40" s="50">
        <f>AJ40</f>
        <v>-8000</v>
      </c>
    </row>
    <row r="41" ht="14.6" customHeight="1">
      <c r="A41" t="s" s="65">
        <v>34</v>
      </c>
      <c r="B41" s="47">
        <v>0</v>
      </c>
      <c r="C41" s="47">
        <f>B41</f>
        <v>0</v>
      </c>
      <c r="D41" s="78">
        <v>0</v>
      </c>
      <c r="E41" s="47">
        <f>D41</f>
        <v>0</v>
      </c>
      <c r="F41" s="52">
        <v>0</v>
      </c>
      <c r="G41" s="47">
        <f>F41</f>
        <v>0</v>
      </c>
      <c r="H41" s="78">
        <f>G41</f>
        <v>0</v>
      </c>
      <c r="I41" s="47">
        <f>H41</f>
        <v>0</v>
      </c>
      <c r="J41" s="78">
        <f>I41</f>
        <v>0</v>
      </c>
      <c r="K41" s="78">
        <f>J41</f>
        <v>0</v>
      </c>
      <c r="L41" s="53">
        <f>K41</f>
        <v>0</v>
      </c>
      <c r="M41" s="47">
        <f>L41</f>
        <v>0</v>
      </c>
      <c r="N41" s="47">
        <f>-8000</f>
        <v>-8000</v>
      </c>
      <c r="O41" s="84">
        <f>N41</f>
        <v>-8000</v>
      </c>
      <c r="P41" s="45">
        <f>O41</f>
        <v>-8000</v>
      </c>
      <c r="Q41" s="85">
        <f>P41</f>
        <v>-8000</v>
      </c>
      <c r="R41" s="47">
        <f>Q41</f>
        <v>-8000</v>
      </c>
      <c r="S41" s="47">
        <f>R41</f>
        <v>-8000</v>
      </c>
      <c r="T41" s="78">
        <f>S41</f>
        <v>-8000</v>
      </c>
      <c r="U41" s="78">
        <f>T41</f>
        <v>-8000</v>
      </c>
      <c r="V41" s="78">
        <f>U41</f>
        <v>-8000</v>
      </c>
      <c r="W41" s="78">
        <f>V41</f>
        <v>-8000</v>
      </c>
      <c r="X41" s="78">
        <f>W41</f>
        <v>-8000</v>
      </c>
      <c r="Y41" s="78">
        <f>X41</f>
        <v>-8000</v>
      </c>
      <c r="Z41" s="47">
        <f>Y41</f>
        <v>-8000</v>
      </c>
      <c r="AA41" s="47">
        <f>Z41</f>
        <v>-8000</v>
      </c>
      <c r="AB41" s="47">
        <f>AA41</f>
        <v>-8000</v>
      </c>
      <c r="AC41" s="47">
        <f>AB41</f>
        <v>-8000</v>
      </c>
      <c r="AD41" s="48">
        <f>AC41</f>
        <v>-8000</v>
      </c>
      <c r="AE41" s="47">
        <f>AD41</f>
        <v>-8000</v>
      </c>
      <c r="AF41" s="47">
        <f>AE41</f>
        <v>-8000</v>
      </c>
      <c r="AG41" s="47">
        <f>AF41</f>
        <v>-8000</v>
      </c>
      <c r="AH41" s="47">
        <f>AG41</f>
        <v>-8000</v>
      </c>
      <c r="AI41" s="47">
        <f>AH41</f>
        <v>-8000</v>
      </c>
      <c r="AJ41" s="47">
        <f>AI41</f>
        <v>-8000</v>
      </c>
      <c r="AK41" s="50">
        <f>AJ41</f>
        <v>-8000</v>
      </c>
    </row>
    <row r="42" ht="14.6" customHeight="1">
      <c r="A42" s="68"/>
      <c r="B42" s="47"/>
      <c r="C42" s="47"/>
      <c r="D42" s="47"/>
      <c r="E42" s="47"/>
      <c r="F42" s="52"/>
      <c r="G42" s="47"/>
      <c r="H42" s="78"/>
      <c r="I42" s="47"/>
      <c r="J42" s="78"/>
      <c r="K42" s="78"/>
      <c r="L42" s="53"/>
      <c r="M42" s="47"/>
      <c r="N42" s="47"/>
      <c r="O42" s="84"/>
      <c r="P42" s="45"/>
      <c r="Q42" s="85"/>
      <c r="R42" s="47"/>
      <c r="S42" s="47"/>
      <c r="T42" s="78"/>
      <c r="U42" s="47"/>
      <c r="V42" s="78"/>
      <c r="W42" s="78"/>
      <c r="X42" s="78"/>
      <c r="Y42" s="78"/>
      <c r="Z42" s="47"/>
      <c r="AA42" s="47"/>
      <c r="AB42" s="47"/>
      <c r="AC42" s="47"/>
      <c r="AD42" s="48"/>
      <c r="AE42" s="47"/>
      <c r="AF42" s="47"/>
      <c r="AG42" s="47"/>
      <c r="AH42" s="47"/>
      <c r="AI42" s="47"/>
      <c r="AJ42" s="47"/>
      <c r="AK42" s="50"/>
    </row>
    <row r="43" ht="14.6" customHeight="1">
      <c r="A43" s="68"/>
      <c r="B43" s="47"/>
      <c r="C43" s="47"/>
      <c r="D43" s="47"/>
      <c r="E43" s="47"/>
      <c r="F43" s="52"/>
      <c r="G43" s="47"/>
      <c r="H43" s="78"/>
      <c r="I43" s="47"/>
      <c r="J43" s="78"/>
      <c r="K43" s="78"/>
      <c r="L43" s="53"/>
      <c r="M43" s="47"/>
      <c r="N43" s="47"/>
      <c r="O43" s="84"/>
      <c r="P43" s="45"/>
      <c r="Q43" s="85"/>
      <c r="R43" s="47"/>
      <c r="S43" s="47"/>
      <c r="T43" s="78"/>
      <c r="U43" s="47"/>
      <c r="V43" s="78"/>
      <c r="W43" s="78"/>
      <c r="X43" s="78"/>
      <c r="Y43" s="78"/>
      <c r="Z43" s="47"/>
      <c r="AA43" s="47"/>
      <c r="AB43" s="47"/>
      <c r="AC43" s="47"/>
      <c r="AD43" s="48"/>
      <c r="AE43" s="47"/>
      <c r="AF43" s="47"/>
      <c r="AG43" s="47"/>
      <c r="AH43" s="47"/>
      <c r="AI43" s="47"/>
      <c r="AJ43" s="47"/>
      <c r="AK43" s="50"/>
    </row>
    <row r="44" ht="14.6" customHeight="1">
      <c r="A44" t="s" s="88">
        <v>35</v>
      </c>
      <c r="B44" s="47"/>
      <c r="C44" s="47"/>
      <c r="D44" s="47"/>
      <c r="E44" s="47"/>
      <c r="F44" s="52"/>
      <c r="G44" s="47"/>
      <c r="H44" s="78"/>
      <c r="I44" s="47"/>
      <c r="J44" s="78"/>
      <c r="K44" s="78"/>
      <c r="L44" s="53"/>
      <c r="M44" s="47"/>
      <c r="N44" s="47"/>
      <c r="O44" s="84"/>
      <c r="P44" s="45"/>
      <c r="Q44" s="85"/>
      <c r="R44" s="47"/>
      <c r="S44" s="47"/>
      <c r="T44" s="78"/>
      <c r="U44" s="47"/>
      <c r="V44" s="78"/>
      <c r="W44" s="78"/>
      <c r="X44" s="78"/>
      <c r="Y44" s="78"/>
      <c r="Z44" s="47"/>
      <c r="AA44" s="47"/>
      <c r="AB44" s="47"/>
      <c r="AC44" s="47"/>
      <c r="AD44" s="48"/>
      <c r="AE44" s="47"/>
      <c r="AF44" s="47"/>
      <c r="AG44" s="47"/>
      <c r="AH44" s="47"/>
      <c r="AI44" s="47"/>
      <c r="AJ44" s="47"/>
      <c r="AK44" s="50"/>
    </row>
    <row r="45" ht="14.6" customHeight="1">
      <c r="A45" t="s" s="89">
        <v>36</v>
      </c>
      <c r="B45" s="47">
        <v>-7000</v>
      </c>
      <c r="C45" s="47">
        <f>B45</f>
        <v>-7000</v>
      </c>
      <c r="D45" s="47">
        <f>C45</f>
        <v>-7000</v>
      </c>
      <c r="E45" s="47">
        <f>D45</f>
        <v>-7000</v>
      </c>
      <c r="F45" s="52">
        <f>-9500</f>
        <v>-9500</v>
      </c>
      <c r="G45" s="47">
        <f>F45</f>
        <v>-9500</v>
      </c>
      <c r="H45" s="78">
        <f>G45</f>
        <v>-9500</v>
      </c>
      <c r="I45" s="47">
        <f>H45</f>
        <v>-9500</v>
      </c>
      <c r="J45" s="78">
        <f>I45</f>
        <v>-9500</v>
      </c>
      <c r="K45" s="78">
        <f>J45</f>
        <v>-9500</v>
      </c>
      <c r="L45" s="53">
        <f>K45</f>
        <v>-9500</v>
      </c>
      <c r="M45" s="47">
        <f>L45</f>
        <v>-9500</v>
      </c>
      <c r="N45" s="47">
        <f>M45</f>
        <v>-9500</v>
      </c>
      <c r="O45" s="84">
        <f>N45</f>
        <v>-9500</v>
      </c>
      <c r="P45" s="45">
        <f>O45</f>
        <v>-9500</v>
      </c>
      <c r="Q45" s="85">
        <f>P45</f>
        <v>-9500</v>
      </c>
      <c r="R45" s="47">
        <f>Q45</f>
        <v>-9500</v>
      </c>
      <c r="S45" s="47">
        <f>R45</f>
        <v>-9500</v>
      </c>
      <c r="T45" s="78">
        <f>S45</f>
        <v>-9500</v>
      </c>
      <c r="U45" s="47">
        <f>T45</f>
        <v>-9500</v>
      </c>
      <c r="V45" s="78">
        <f>U45</f>
        <v>-9500</v>
      </c>
      <c r="W45" s="78">
        <f>V45</f>
        <v>-9500</v>
      </c>
      <c r="X45" s="78">
        <f>W45</f>
        <v>-9500</v>
      </c>
      <c r="Y45" s="78">
        <f>X45</f>
        <v>-9500</v>
      </c>
      <c r="Z45" s="47">
        <f>Y45</f>
        <v>-9500</v>
      </c>
      <c r="AA45" s="47">
        <f>Z45</f>
        <v>-9500</v>
      </c>
      <c r="AB45" s="47">
        <f>AA45</f>
        <v>-9500</v>
      </c>
      <c r="AC45" s="47">
        <f>AB45</f>
        <v>-9500</v>
      </c>
      <c r="AD45" s="48">
        <f>AC45</f>
        <v>-9500</v>
      </c>
      <c r="AE45" s="47">
        <f>AD45</f>
        <v>-9500</v>
      </c>
      <c r="AF45" s="47">
        <f>AE45</f>
        <v>-9500</v>
      </c>
      <c r="AG45" s="47">
        <f>AF45</f>
        <v>-9500</v>
      </c>
      <c r="AH45" s="47">
        <f>AG45</f>
        <v>-9500</v>
      </c>
      <c r="AI45" s="47">
        <f>AH45</f>
        <v>-9500</v>
      </c>
      <c r="AJ45" s="47">
        <f>AI45</f>
        <v>-9500</v>
      </c>
      <c r="AK45" s="50">
        <f>AJ45</f>
        <v>-9500</v>
      </c>
    </row>
    <row r="46" ht="14.6" customHeight="1">
      <c r="A46" t="s" s="89">
        <v>37</v>
      </c>
      <c r="B46" s="47">
        <v>0</v>
      </c>
      <c r="C46" s="47">
        <f>B46</f>
        <v>0</v>
      </c>
      <c r="D46" s="78">
        <v>0</v>
      </c>
      <c r="E46" s="47">
        <f>D46</f>
        <v>0</v>
      </c>
      <c r="F46" s="52">
        <v>0</v>
      </c>
      <c r="G46" s="47">
        <f>-5000</f>
        <v>-5000</v>
      </c>
      <c r="H46" s="78">
        <f>G46</f>
        <v>-5000</v>
      </c>
      <c r="I46" s="47">
        <f>H46</f>
        <v>-5000</v>
      </c>
      <c r="J46" s="78">
        <f>I46</f>
        <v>-5000</v>
      </c>
      <c r="K46" s="78">
        <f>J46</f>
        <v>-5000</v>
      </c>
      <c r="L46" s="53">
        <f>K46</f>
        <v>-5000</v>
      </c>
      <c r="M46" s="47">
        <f>L46</f>
        <v>-5000</v>
      </c>
      <c r="N46" s="47">
        <f>M46</f>
        <v>-5000</v>
      </c>
      <c r="O46" s="84">
        <f>N46</f>
        <v>-5000</v>
      </c>
      <c r="P46" s="45">
        <f>O46</f>
        <v>-5000</v>
      </c>
      <c r="Q46" s="85">
        <f>P46</f>
        <v>-5000</v>
      </c>
      <c r="R46" s="47">
        <f>Q46</f>
        <v>-5000</v>
      </c>
      <c r="S46" s="47">
        <f>R46</f>
        <v>-5000</v>
      </c>
      <c r="T46" s="47">
        <f>S46</f>
        <v>-5000</v>
      </c>
      <c r="U46" s="47">
        <f>T46</f>
        <v>-5000</v>
      </c>
      <c r="V46" s="47">
        <f>U46</f>
        <v>-5000</v>
      </c>
      <c r="W46" s="47">
        <f>V46</f>
        <v>-5000</v>
      </c>
      <c r="X46" s="47">
        <f>W46</f>
        <v>-5000</v>
      </c>
      <c r="Y46" s="47">
        <f>X46</f>
        <v>-5000</v>
      </c>
      <c r="Z46" s="47">
        <f>Y46</f>
        <v>-5000</v>
      </c>
      <c r="AA46" s="47">
        <f>Z46</f>
        <v>-5000</v>
      </c>
      <c r="AB46" s="47">
        <f>AA46</f>
        <v>-5000</v>
      </c>
      <c r="AC46" s="47">
        <f>AB46</f>
        <v>-5000</v>
      </c>
      <c r="AD46" s="48">
        <f>AC46</f>
        <v>-5000</v>
      </c>
      <c r="AE46" s="47">
        <f>AD46</f>
        <v>-5000</v>
      </c>
      <c r="AF46" s="47">
        <f>AE46</f>
        <v>-5000</v>
      </c>
      <c r="AG46" s="47">
        <f>AF46</f>
        <v>-5000</v>
      </c>
      <c r="AH46" s="47">
        <f>AG46</f>
        <v>-5000</v>
      </c>
      <c r="AI46" s="47">
        <f>AH46</f>
        <v>-5000</v>
      </c>
      <c r="AJ46" s="47">
        <f>AI46</f>
        <v>-5000</v>
      </c>
      <c r="AK46" s="50">
        <f>AJ46</f>
        <v>-5000</v>
      </c>
    </row>
    <row r="47" ht="14.6" customHeight="1">
      <c r="A47" t="s" s="89">
        <v>38</v>
      </c>
      <c r="B47" s="47">
        <v>0</v>
      </c>
      <c r="C47" s="47">
        <f>B47</f>
        <v>0</v>
      </c>
      <c r="D47" s="78">
        <v>0</v>
      </c>
      <c r="E47" s="47">
        <f>D47</f>
        <v>0</v>
      </c>
      <c r="F47" s="52">
        <v>0</v>
      </c>
      <c r="G47" s="47">
        <f>F47</f>
        <v>0</v>
      </c>
      <c r="H47" s="78">
        <f>G47</f>
        <v>0</v>
      </c>
      <c r="I47" s="47">
        <f>H47</f>
        <v>0</v>
      </c>
      <c r="J47" s="78">
        <f>I47</f>
        <v>0</v>
      </c>
      <c r="K47" s="78">
        <f>J47</f>
        <v>0</v>
      </c>
      <c r="L47" s="53">
        <f>K47</f>
        <v>0</v>
      </c>
      <c r="M47" s="47">
        <f>-5000</f>
        <v>-5000</v>
      </c>
      <c r="N47" s="47">
        <f>M47</f>
        <v>-5000</v>
      </c>
      <c r="O47" s="84">
        <f>N47</f>
        <v>-5000</v>
      </c>
      <c r="P47" s="45">
        <f>O47</f>
        <v>-5000</v>
      </c>
      <c r="Q47" s="85">
        <f>P47</f>
        <v>-5000</v>
      </c>
      <c r="R47" s="47">
        <f>Q47</f>
        <v>-5000</v>
      </c>
      <c r="S47" s="47">
        <f>R47</f>
        <v>-5000</v>
      </c>
      <c r="T47" s="47">
        <f>S47</f>
        <v>-5000</v>
      </c>
      <c r="U47" s="47">
        <f>T47</f>
        <v>-5000</v>
      </c>
      <c r="V47" s="47">
        <f>U47</f>
        <v>-5000</v>
      </c>
      <c r="W47" s="47">
        <f>V47</f>
        <v>-5000</v>
      </c>
      <c r="X47" s="47">
        <f>W47</f>
        <v>-5000</v>
      </c>
      <c r="Y47" s="47">
        <f>X47</f>
        <v>-5000</v>
      </c>
      <c r="Z47" s="47">
        <f>Y47</f>
        <v>-5000</v>
      </c>
      <c r="AA47" s="47">
        <f>Z47</f>
        <v>-5000</v>
      </c>
      <c r="AB47" s="47">
        <f>AA47</f>
        <v>-5000</v>
      </c>
      <c r="AC47" s="47">
        <f>AB47</f>
        <v>-5000</v>
      </c>
      <c r="AD47" s="48">
        <f>AC47</f>
        <v>-5000</v>
      </c>
      <c r="AE47" s="47">
        <f>AD47</f>
        <v>-5000</v>
      </c>
      <c r="AF47" s="47">
        <f>AE47</f>
        <v>-5000</v>
      </c>
      <c r="AG47" s="47">
        <f>AF47</f>
        <v>-5000</v>
      </c>
      <c r="AH47" s="47">
        <f>AG47</f>
        <v>-5000</v>
      </c>
      <c r="AI47" s="47">
        <f>AH47</f>
        <v>-5000</v>
      </c>
      <c r="AJ47" s="47">
        <f>AI47</f>
        <v>-5000</v>
      </c>
      <c r="AK47" s="50">
        <f>AJ47</f>
        <v>-5000</v>
      </c>
    </row>
    <row r="48" ht="14.6" customHeight="1">
      <c r="A48" t="s" s="89">
        <v>39</v>
      </c>
      <c r="B48" s="47">
        <v>0</v>
      </c>
      <c r="C48" s="47">
        <f>B48</f>
        <v>0</v>
      </c>
      <c r="D48" s="78">
        <v>0</v>
      </c>
      <c r="E48" s="47">
        <f>D48</f>
        <v>0</v>
      </c>
      <c r="F48" s="52">
        <v>0</v>
      </c>
      <c r="G48" s="47">
        <f>F48</f>
        <v>0</v>
      </c>
      <c r="H48" s="78">
        <f>G48</f>
        <v>0</v>
      </c>
      <c r="I48" s="47">
        <f>H48</f>
        <v>0</v>
      </c>
      <c r="J48" s="78">
        <f>I48</f>
        <v>0</v>
      </c>
      <c r="K48" s="78">
        <f>J48</f>
        <v>0</v>
      </c>
      <c r="L48" s="53">
        <f>K48</f>
        <v>0</v>
      </c>
      <c r="M48" s="47">
        <f>-5000</f>
        <v>-5000</v>
      </c>
      <c r="N48" s="47">
        <f>M48</f>
        <v>-5000</v>
      </c>
      <c r="O48" s="84">
        <f>N48</f>
        <v>-5000</v>
      </c>
      <c r="P48" s="45">
        <f>O48</f>
        <v>-5000</v>
      </c>
      <c r="Q48" s="85">
        <f>P48</f>
        <v>-5000</v>
      </c>
      <c r="R48" s="47">
        <f>Q48</f>
        <v>-5000</v>
      </c>
      <c r="S48" s="47">
        <f>R48</f>
        <v>-5000</v>
      </c>
      <c r="T48" s="47">
        <f>S48</f>
        <v>-5000</v>
      </c>
      <c r="U48" s="47">
        <f>T48</f>
        <v>-5000</v>
      </c>
      <c r="V48" s="47">
        <f>U48</f>
        <v>-5000</v>
      </c>
      <c r="W48" s="47">
        <f>V48</f>
        <v>-5000</v>
      </c>
      <c r="X48" s="47">
        <f>W48</f>
        <v>-5000</v>
      </c>
      <c r="Y48" s="47">
        <f>X48</f>
        <v>-5000</v>
      </c>
      <c r="Z48" s="47">
        <f>Y48</f>
        <v>-5000</v>
      </c>
      <c r="AA48" s="47">
        <f>Z48</f>
        <v>-5000</v>
      </c>
      <c r="AB48" s="47">
        <f>AA48</f>
        <v>-5000</v>
      </c>
      <c r="AC48" s="47">
        <f>AB48</f>
        <v>-5000</v>
      </c>
      <c r="AD48" s="48">
        <f>AC48</f>
        <v>-5000</v>
      </c>
      <c r="AE48" s="47">
        <f>AD48</f>
        <v>-5000</v>
      </c>
      <c r="AF48" s="47">
        <f>AE48</f>
        <v>-5000</v>
      </c>
      <c r="AG48" s="47">
        <f>AF48</f>
        <v>-5000</v>
      </c>
      <c r="AH48" s="47">
        <f>AG48</f>
        <v>-5000</v>
      </c>
      <c r="AI48" s="47">
        <f>AH48</f>
        <v>-5000</v>
      </c>
      <c r="AJ48" s="47">
        <f>AI48</f>
        <v>-5000</v>
      </c>
      <c r="AK48" s="50">
        <f>AJ48</f>
        <v>-5000</v>
      </c>
    </row>
    <row r="49" ht="14.6" customHeight="1">
      <c r="A49" t="s" s="89">
        <v>40</v>
      </c>
      <c r="B49" s="47">
        <v>0</v>
      </c>
      <c r="C49" s="47">
        <f>B49</f>
        <v>0</v>
      </c>
      <c r="D49" s="78">
        <v>0</v>
      </c>
      <c r="E49" s="47">
        <f>D49</f>
        <v>0</v>
      </c>
      <c r="F49" s="52">
        <v>0</v>
      </c>
      <c r="G49" s="47">
        <f>F49</f>
        <v>0</v>
      </c>
      <c r="H49" s="78">
        <f>G49</f>
        <v>0</v>
      </c>
      <c r="I49" s="47">
        <f>H49</f>
        <v>0</v>
      </c>
      <c r="J49" s="78">
        <f>I49</f>
        <v>0</v>
      </c>
      <c r="K49" s="78">
        <f>J49</f>
        <v>0</v>
      </c>
      <c r="L49" s="53">
        <f>K49</f>
        <v>0</v>
      </c>
      <c r="M49" s="47">
        <f>-5000</f>
        <v>-5000</v>
      </c>
      <c r="N49" s="47">
        <f>M49</f>
        <v>-5000</v>
      </c>
      <c r="O49" s="84">
        <f>N49</f>
        <v>-5000</v>
      </c>
      <c r="P49" s="45">
        <f>O49</f>
        <v>-5000</v>
      </c>
      <c r="Q49" s="85">
        <f>P49</f>
        <v>-5000</v>
      </c>
      <c r="R49" s="47">
        <f>Q49</f>
        <v>-5000</v>
      </c>
      <c r="S49" s="47">
        <f>R49</f>
        <v>-5000</v>
      </c>
      <c r="T49" s="47">
        <f>S49</f>
        <v>-5000</v>
      </c>
      <c r="U49" s="47">
        <f>T49</f>
        <v>-5000</v>
      </c>
      <c r="V49" s="47">
        <f>U49</f>
        <v>-5000</v>
      </c>
      <c r="W49" s="47">
        <f>V49</f>
        <v>-5000</v>
      </c>
      <c r="X49" s="47">
        <f>W49</f>
        <v>-5000</v>
      </c>
      <c r="Y49" s="47">
        <f>X49</f>
        <v>-5000</v>
      </c>
      <c r="Z49" s="47">
        <f>Y49</f>
        <v>-5000</v>
      </c>
      <c r="AA49" s="47">
        <f>Z49</f>
        <v>-5000</v>
      </c>
      <c r="AB49" s="47">
        <f>AA49</f>
        <v>-5000</v>
      </c>
      <c r="AC49" s="47">
        <f>AB49</f>
        <v>-5000</v>
      </c>
      <c r="AD49" s="48">
        <f>AC49</f>
        <v>-5000</v>
      </c>
      <c r="AE49" s="47">
        <f>AD49</f>
        <v>-5000</v>
      </c>
      <c r="AF49" s="47">
        <f>AE49</f>
        <v>-5000</v>
      </c>
      <c r="AG49" s="47">
        <f>AF49</f>
        <v>-5000</v>
      </c>
      <c r="AH49" s="47">
        <f>AG49</f>
        <v>-5000</v>
      </c>
      <c r="AI49" s="47">
        <f>AH49</f>
        <v>-5000</v>
      </c>
      <c r="AJ49" s="47">
        <f>AI49</f>
        <v>-5000</v>
      </c>
      <c r="AK49" s="50">
        <f>AJ49</f>
        <v>-5000</v>
      </c>
    </row>
    <row r="50" ht="14.6" customHeight="1">
      <c r="A50" s="90"/>
      <c r="B50" s="47"/>
      <c r="C50" s="47"/>
      <c r="D50" s="47"/>
      <c r="E50" s="47"/>
      <c r="F50" s="52"/>
      <c r="G50" s="47"/>
      <c r="H50" s="47"/>
      <c r="I50" s="47"/>
      <c r="J50" s="47"/>
      <c r="K50" s="47"/>
      <c r="L50" s="53"/>
      <c r="M50" s="47"/>
      <c r="N50" s="47"/>
      <c r="O50" s="44"/>
      <c r="P50" s="45"/>
      <c r="Q50" s="46"/>
      <c r="R50" s="47"/>
      <c r="S50" s="47"/>
      <c r="T50" s="47"/>
      <c r="U50" s="47"/>
      <c r="V50" s="47"/>
      <c r="W50" s="47"/>
      <c r="X50" s="47"/>
      <c r="Y50" s="47"/>
      <c r="Z50" s="47"/>
      <c r="AA50" s="47"/>
      <c r="AB50" s="47"/>
      <c r="AC50" s="47"/>
      <c r="AD50" s="48"/>
      <c r="AE50" s="47"/>
      <c r="AF50" s="47"/>
      <c r="AG50" s="47"/>
      <c r="AH50" s="47"/>
      <c r="AI50" s="47"/>
      <c r="AJ50" s="47"/>
      <c r="AK50" s="50"/>
    </row>
    <row r="51" ht="14.6" customHeight="1">
      <c r="A51" s="54"/>
      <c r="B51" s="47"/>
      <c r="C51" s="47"/>
      <c r="D51" s="47"/>
      <c r="E51" s="47"/>
      <c r="F51" s="52"/>
      <c r="G51" s="47"/>
      <c r="H51" s="47"/>
      <c r="I51" s="47"/>
      <c r="J51" s="47"/>
      <c r="K51" s="47"/>
      <c r="L51" s="53"/>
      <c r="M51" s="47"/>
      <c r="N51" s="47"/>
      <c r="O51" s="44"/>
      <c r="P51" s="45"/>
      <c r="Q51" s="46"/>
      <c r="R51" s="47"/>
      <c r="S51" s="47"/>
      <c r="T51" s="47"/>
      <c r="U51" s="47"/>
      <c r="V51" s="47"/>
      <c r="W51" s="47"/>
      <c r="X51" s="47"/>
      <c r="Y51" s="47"/>
      <c r="Z51" s="47"/>
      <c r="AA51" s="47"/>
      <c r="AB51" s="47"/>
      <c r="AC51" s="47"/>
      <c r="AD51" s="48"/>
      <c r="AE51" s="47"/>
      <c r="AF51" s="47"/>
      <c r="AG51" s="47"/>
      <c r="AH51" s="47"/>
      <c r="AI51" s="47"/>
      <c r="AJ51" s="47"/>
      <c r="AK51" s="50"/>
    </row>
    <row r="52" ht="14.6" customHeight="1">
      <c r="A52" t="s" s="69">
        <v>16</v>
      </c>
      <c r="B52" s="70">
        <f>SUM(B15:B51)</f>
        <v>-17000</v>
      </c>
      <c r="C52" s="70">
        <f>SUM(C15:C51)</f>
        <v>-17000</v>
      </c>
      <c r="D52" s="70">
        <f>SUM(D15:D51)</f>
        <v>-17000</v>
      </c>
      <c r="E52" s="70">
        <f>SUM(E15:E51)</f>
        <v>-17000</v>
      </c>
      <c r="F52" s="71">
        <f>SUM(F15:F51)</f>
        <v>-24000</v>
      </c>
      <c r="G52" s="70">
        <f>SUM(G15:G51)</f>
        <v>-42000</v>
      </c>
      <c r="H52" s="70">
        <f>SUM(H15:H51)</f>
        <v>-42000</v>
      </c>
      <c r="I52" s="70">
        <f>SUM(I15:I51)</f>
        <v>-42000</v>
      </c>
      <c r="J52" s="70">
        <f>SUM(J15:J51)</f>
        <v>-42000</v>
      </c>
      <c r="K52" s="70">
        <f>SUM(K15:K51)</f>
        <v>-42000</v>
      </c>
      <c r="L52" s="72">
        <f>SUM(L15:L51)</f>
        <v>-61000</v>
      </c>
      <c r="M52" s="70">
        <f>SUM(M15:M51)</f>
        <v>-144500</v>
      </c>
      <c r="N52" s="70">
        <f>SUM(N15:N51)</f>
        <v>-184500</v>
      </c>
      <c r="O52" s="73">
        <f>SUM(O15:O51)</f>
        <v>-184500</v>
      </c>
      <c r="P52" s="74">
        <f>SUM(P15:P51)</f>
        <v>-184500</v>
      </c>
      <c r="Q52" s="75">
        <f>SUM(Q15:Q51)</f>
        <v>-184500</v>
      </c>
      <c r="R52" s="70">
        <f>SUM(R15:R51)</f>
        <v>-184500</v>
      </c>
      <c r="S52" s="70">
        <f>SUM(S15:S51)</f>
        <v>-184500</v>
      </c>
      <c r="T52" s="70">
        <f>SUM(T15:T51)</f>
        <v>-184500</v>
      </c>
      <c r="U52" s="70">
        <f>SUM(U15:U51)</f>
        <v>-189500</v>
      </c>
      <c r="V52" s="70">
        <f>SUM(V15:V51)</f>
        <v>-189500</v>
      </c>
      <c r="W52" s="70">
        <f>SUM(W15:W51)</f>
        <v>-189500</v>
      </c>
      <c r="X52" s="70">
        <f>SUM(X15:X51)</f>
        <v>-189500</v>
      </c>
      <c r="Y52" s="70">
        <f>SUM(Y15:Y51)</f>
        <v>-189500</v>
      </c>
      <c r="Z52" s="70">
        <f>SUM(Z15:Z51)</f>
        <v>-189500</v>
      </c>
      <c r="AA52" s="70">
        <f>SUM(AA15:AA51)</f>
        <v>-189500</v>
      </c>
      <c r="AB52" s="70">
        <f>SUM(AB15:AB51)</f>
        <v>-189500</v>
      </c>
      <c r="AC52" s="70">
        <f>SUM(AC15:AC51)</f>
        <v>-189500</v>
      </c>
      <c r="AD52" s="76">
        <f>SUM(AD15:AD51)</f>
        <v>-189500</v>
      </c>
      <c r="AE52" s="70">
        <f>SUM(AE15:AE51)</f>
        <v>-198500</v>
      </c>
      <c r="AF52" s="70">
        <f>SUM(AF15:AF51)</f>
        <v>-198500</v>
      </c>
      <c r="AG52" s="70">
        <f>SUM(AG15:AG51)</f>
        <v>-198500</v>
      </c>
      <c r="AH52" s="70">
        <f>SUM(AH15:AH51)</f>
        <v>-195500</v>
      </c>
      <c r="AI52" s="70">
        <f>SUM(AI15:AI51)</f>
        <v>-195500</v>
      </c>
      <c r="AJ52" s="70">
        <f>SUM(AJ15:AJ51)</f>
        <v>-195500</v>
      </c>
      <c r="AK52" s="77">
        <f>SUM(AK15:AK51)</f>
        <v>-195500</v>
      </c>
    </row>
    <row r="53" ht="14.6" customHeight="1">
      <c r="A53" t="s" s="69">
        <v>41</v>
      </c>
      <c r="B53" s="91">
        <v>3</v>
      </c>
      <c r="C53" s="91">
        <f>B53</f>
        <v>3</v>
      </c>
      <c r="D53" s="91">
        <f>C53</f>
        <v>3</v>
      </c>
      <c r="E53" s="91">
        <f>D53</f>
        <v>3</v>
      </c>
      <c r="F53" s="92">
        <f>7</f>
        <v>7</v>
      </c>
      <c r="G53" s="91">
        <f>F53</f>
        <v>7</v>
      </c>
      <c r="H53" s="91">
        <f>G53</f>
        <v>7</v>
      </c>
      <c r="I53" s="91">
        <f>H53</f>
        <v>7</v>
      </c>
      <c r="J53" s="91">
        <f>I53</f>
        <v>7</v>
      </c>
      <c r="K53" s="91">
        <f>26</f>
        <v>26</v>
      </c>
      <c r="L53" s="93">
        <f t="shared" si="1019" ref="L53:L54">20</f>
        <v>20</v>
      </c>
      <c r="M53" s="91">
        <f>L53</f>
        <v>20</v>
      </c>
      <c r="N53" s="91">
        <f>M53</f>
        <v>20</v>
      </c>
      <c r="O53" s="94">
        <f>N53</f>
        <v>20</v>
      </c>
      <c r="P53" s="95">
        <f>O53</f>
        <v>20</v>
      </c>
      <c r="Q53" s="96">
        <f>P53</f>
        <v>20</v>
      </c>
      <c r="R53" s="91">
        <f>Q53</f>
        <v>20</v>
      </c>
      <c r="S53" s="91">
        <f>R53</f>
        <v>20</v>
      </c>
      <c r="T53" s="91">
        <f>S53</f>
        <v>20</v>
      </c>
      <c r="U53" s="91">
        <f>T53</f>
        <v>20</v>
      </c>
      <c r="V53" s="91">
        <f>U53</f>
        <v>20</v>
      </c>
      <c r="W53" s="91">
        <f>V53</f>
        <v>20</v>
      </c>
      <c r="X53" s="91">
        <f>W53</f>
        <v>20</v>
      </c>
      <c r="Y53" s="91">
        <f>X53</f>
        <v>20</v>
      </c>
      <c r="Z53" s="91">
        <f>Y53</f>
        <v>20</v>
      </c>
      <c r="AA53" s="91">
        <f>Z53</f>
        <v>20</v>
      </c>
      <c r="AB53" s="91">
        <f>AA53</f>
        <v>20</v>
      </c>
      <c r="AC53" s="91">
        <f>AB53</f>
        <v>20</v>
      </c>
      <c r="AD53" s="97">
        <f>AC53</f>
        <v>20</v>
      </c>
      <c r="AE53" s="91">
        <f>AD53</f>
        <v>20</v>
      </c>
      <c r="AF53" s="91">
        <f>AE53</f>
        <v>20</v>
      </c>
      <c r="AG53" s="91">
        <f>AF53</f>
        <v>20</v>
      </c>
      <c r="AH53" s="91">
        <f>AG53</f>
        <v>20</v>
      </c>
      <c r="AI53" s="91">
        <f>AH53</f>
        <v>20</v>
      </c>
      <c r="AJ53" s="91">
        <f>AI53</f>
        <v>20</v>
      </c>
      <c r="AK53" s="98">
        <f>AJ53</f>
        <v>20</v>
      </c>
    </row>
    <row r="54" ht="14.6" customHeight="1">
      <c r="A54" t="s" s="99">
        <v>42</v>
      </c>
      <c r="B54" s="100">
        <v>0</v>
      </c>
      <c r="C54" s="100">
        <f>B54</f>
        <v>0</v>
      </c>
      <c r="D54" s="100">
        <f>C54</f>
        <v>0</v>
      </c>
      <c r="E54" s="100">
        <f>D54</f>
        <v>0</v>
      </c>
      <c r="F54" s="101">
        <f>E54</f>
        <v>0</v>
      </c>
      <c r="G54" s="100">
        <f>F54</f>
        <v>0</v>
      </c>
      <c r="H54" s="100">
        <f>G54</f>
        <v>0</v>
      </c>
      <c r="I54" s="100">
        <f>H54</f>
        <v>0</v>
      </c>
      <c r="J54" s="102">
        <f>I54</f>
        <v>0</v>
      </c>
      <c r="K54" s="102">
        <f>J54</f>
        <v>0</v>
      </c>
      <c r="L54" s="103">
        <f t="shared" si="1019"/>
        <v>20</v>
      </c>
      <c r="M54" s="100">
        <f>L54</f>
        <v>20</v>
      </c>
      <c r="N54" s="100">
        <f>M54</f>
        <v>20</v>
      </c>
      <c r="O54" s="104">
        <f>N54</f>
        <v>20</v>
      </c>
      <c r="P54" s="105">
        <f>O54</f>
        <v>20</v>
      </c>
      <c r="Q54" s="106">
        <f>P54</f>
        <v>20</v>
      </c>
      <c r="R54" s="100">
        <f>Q54</f>
        <v>20</v>
      </c>
      <c r="S54" s="100">
        <f>R54</f>
        <v>20</v>
      </c>
      <c r="T54" s="100">
        <f>S54</f>
        <v>20</v>
      </c>
      <c r="U54" s="100">
        <f>T54</f>
        <v>20</v>
      </c>
      <c r="V54" s="100">
        <f>U54</f>
        <v>20</v>
      </c>
      <c r="W54" s="100">
        <f>V54</f>
        <v>20</v>
      </c>
      <c r="X54" s="100">
        <f>W54</f>
        <v>20</v>
      </c>
      <c r="Y54" s="100">
        <f>X54</f>
        <v>20</v>
      </c>
      <c r="Z54" s="100">
        <f>Y54</f>
        <v>20</v>
      </c>
      <c r="AA54" s="100">
        <f>Z54</f>
        <v>20</v>
      </c>
      <c r="AB54" s="100">
        <f>AA54</f>
        <v>20</v>
      </c>
      <c r="AC54" s="100">
        <f>AB54</f>
        <v>20</v>
      </c>
      <c r="AD54" s="107">
        <f>AC54</f>
        <v>20</v>
      </c>
      <c r="AE54" s="100">
        <f>AD54</f>
        <v>20</v>
      </c>
      <c r="AF54" s="100">
        <f>AE54</f>
        <v>20</v>
      </c>
      <c r="AG54" s="100">
        <f>AF54</f>
        <v>20</v>
      </c>
      <c r="AH54" s="100">
        <f>AG54</f>
        <v>20</v>
      </c>
      <c r="AI54" s="100">
        <f>AH54</f>
        <v>20</v>
      </c>
      <c r="AJ54" s="100">
        <f>AI54</f>
        <v>20</v>
      </c>
      <c r="AK54" s="108">
        <f>AJ54</f>
        <v>20</v>
      </c>
    </row>
    <row r="55" ht="14.6" customHeight="1">
      <c r="A55" s="54"/>
      <c r="B55" s="109"/>
      <c r="C55" s="109"/>
      <c r="D55" s="109"/>
      <c r="E55" s="109"/>
      <c r="F55" s="110"/>
      <c r="G55" s="109"/>
      <c r="H55" s="109"/>
      <c r="I55" s="109"/>
      <c r="J55" s="109"/>
      <c r="K55" s="109"/>
      <c r="L55" s="111"/>
      <c r="M55" s="109"/>
      <c r="N55" s="109"/>
      <c r="O55" s="112"/>
      <c r="P55" s="113"/>
      <c r="Q55" s="114"/>
      <c r="R55" s="109"/>
      <c r="S55" s="109"/>
      <c r="T55" s="109"/>
      <c r="U55" s="109"/>
      <c r="V55" s="109"/>
      <c r="W55" s="109"/>
      <c r="X55" s="109"/>
      <c r="Y55" s="109"/>
      <c r="Z55" s="109"/>
      <c r="AA55" s="109"/>
      <c r="AB55" s="109"/>
      <c r="AC55" s="109"/>
      <c r="AD55" s="115"/>
      <c r="AE55" s="109"/>
      <c r="AF55" s="109"/>
      <c r="AG55" s="109"/>
      <c r="AH55" s="109"/>
      <c r="AI55" s="109"/>
      <c r="AJ55" s="109"/>
      <c r="AK55" s="116"/>
    </row>
    <row r="56" ht="14.6" customHeight="1">
      <c r="A56" t="s" s="51">
        <v>43</v>
      </c>
      <c r="B56" s="109"/>
      <c r="C56" s="109"/>
      <c r="D56" s="109"/>
      <c r="E56" s="109"/>
      <c r="F56" s="110"/>
      <c r="G56" s="109"/>
      <c r="H56" s="109"/>
      <c r="I56" s="109"/>
      <c r="J56" s="109"/>
      <c r="K56" s="109"/>
      <c r="L56" s="111"/>
      <c r="M56" s="109"/>
      <c r="N56" s="109"/>
      <c r="O56" s="112"/>
      <c r="P56" s="113"/>
      <c r="Q56" s="114"/>
      <c r="R56" s="109"/>
      <c r="S56" s="109"/>
      <c r="T56" s="109"/>
      <c r="U56" s="109"/>
      <c r="V56" s="109"/>
      <c r="W56" s="109"/>
      <c r="X56" s="109"/>
      <c r="Y56" s="109"/>
      <c r="Z56" s="109"/>
      <c r="AA56" s="109"/>
      <c r="AB56" s="109"/>
      <c r="AC56" s="109"/>
      <c r="AD56" s="115"/>
      <c r="AE56" s="109"/>
      <c r="AF56" s="109"/>
      <c r="AG56" s="109"/>
      <c r="AH56" s="109"/>
      <c r="AI56" s="109"/>
      <c r="AJ56" s="109"/>
      <c r="AK56" s="116"/>
    </row>
    <row r="57" ht="14.6" customHeight="1">
      <c r="A57" t="s" s="65">
        <v>44</v>
      </c>
      <c r="B57" s="66">
        <v>-3000</v>
      </c>
      <c r="C57" s="47">
        <f>B57</f>
        <v>-3000</v>
      </c>
      <c r="D57" s="47">
        <f>C57</f>
        <v>-3000</v>
      </c>
      <c r="E57" s="47">
        <f>D57</f>
        <v>-3000</v>
      </c>
      <c r="F57" s="52">
        <f>E57</f>
        <v>-3000</v>
      </c>
      <c r="G57" s="47">
        <f>F57</f>
        <v>-3000</v>
      </c>
      <c r="H57" s="47">
        <f>G57</f>
        <v>-3000</v>
      </c>
      <c r="I57" s="47">
        <f>H57</f>
        <v>-3000</v>
      </c>
      <c r="J57" s="47">
        <f>I57</f>
        <v>-3000</v>
      </c>
      <c r="K57" s="47">
        <f>J57</f>
        <v>-3000</v>
      </c>
      <c r="L57" s="53">
        <f>K57</f>
        <v>-3000</v>
      </c>
      <c r="M57" s="47">
        <f>L57</f>
        <v>-3000</v>
      </c>
      <c r="N57" s="47">
        <f>M57</f>
        <v>-3000</v>
      </c>
      <c r="O57" s="44">
        <f>N57</f>
        <v>-3000</v>
      </c>
      <c r="P57" s="45">
        <f>O57</f>
        <v>-3000</v>
      </c>
      <c r="Q57" s="46">
        <f>P57</f>
        <v>-3000</v>
      </c>
      <c r="R57" s="47">
        <f>Q57</f>
        <v>-3000</v>
      </c>
      <c r="S57" s="47">
        <f>R57</f>
        <v>-3000</v>
      </c>
      <c r="T57" s="47">
        <f>S57</f>
        <v>-3000</v>
      </c>
      <c r="U57" s="47">
        <f>T57</f>
        <v>-3000</v>
      </c>
      <c r="V57" s="47">
        <f>U57</f>
        <v>-3000</v>
      </c>
      <c r="W57" s="47">
        <f>V57</f>
        <v>-3000</v>
      </c>
      <c r="X57" s="47">
        <f>W57</f>
        <v>-3000</v>
      </c>
      <c r="Y57" s="47">
        <f>X57</f>
        <v>-3000</v>
      </c>
      <c r="Z57" s="47">
        <f>Y57</f>
        <v>-3000</v>
      </c>
      <c r="AA57" s="47">
        <f>Z57</f>
        <v>-3000</v>
      </c>
      <c r="AB57" s="47">
        <f>AA57</f>
        <v>-3000</v>
      </c>
      <c r="AC57" s="47">
        <f>AB57</f>
        <v>-3000</v>
      </c>
      <c r="AD57" s="48">
        <f>AC57</f>
        <v>-3000</v>
      </c>
      <c r="AE57" s="47">
        <f>AD57</f>
        <v>-3000</v>
      </c>
      <c r="AF57" s="47">
        <f>AE57</f>
        <v>-3000</v>
      </c>
      <c r="AG57" s="47">
        <f>AF57</f>
        <v>-3000</v>
      </c>
      <c r="AH57" s="47">
        <f>AG57</f>
        <v>-3000</v>
      </c>
      <c r="AI57" s="47">
        <f>AH57</f>
        <v>-3000</v>
      </c>
      <c r="AJ57" s="47">
        <f>AI57</f>
        <v>-3000</v>
      </c>
      <c r="AK57" s="50">
        <f>AJ57</f>
        <v>-3000</v>
      </c>
    </row>
    <row r="58" ht="14.6" customHeight="1">
      <c r="A58" t="s" s="65">
        <v>45</v>
      </c>
      <c r="B58" s="47">
        <v>0</v>
      </c>
      <c r="C58" s="47">
        <f>B58</f>
        <v>0</v>
      </c>
      <c r="D58" s="47">
        <f>C58</f>
        <v>0</v>
      </c>
      <c r="E58" s="47">
        <f>D58</f>
        <v>0</v>
      </c>
      <c r="F58" s="52">
        <f t="shared" si="3"/>
        <v>-1000</v>
      </c>
      <c r="G58" s="47">
        <f>F58</f>
        <v>-1000</v>
      </c>
      <c r="H58" s="47">
        <f>G58</f>
        <v>-1000</v>
      </c>
      <c r="I58" s="47">
        <f>H58</f>
        <v>-1000</v>
      </c>
      <c r="J58" s="47">
        <f>I58</f>
        <v>-1000</v>
      </c>
      <c r="K58" s="47">
        <f>J58</f>
        <v>-1000</v>
      </c>
      <c r="L58" s="53">
        <f>K58</f>
        <v>-1000</v>
      </c>
      <c r="M58" s="47">
        <f>L58</f>
        <v>-1000</v>
      </c>
      <c r="N58" s="47">
        <f>M58</f>
        <v>-1000</v>
      </c>
      <c r="O58" s="44">
        <f>N58</f>
        <v>-1000</v>
      </c>
      <c r="P58" s="45">
        <f>O58</f>
        <v>-1000</v>
      </c>
      <c r="Q58" s="46">
        <f>P58</f>
        <v>-1000</v>
      </c>
      <c r="R58" s="47">
        <f>Q58</f>
        <v>-1000</v>
      </c>
      <c r="S58" s="47">
        <f>R58</f>
        <v>-1000</v>
      </c>
      <c r="T58" s="47">
        <f>S58</f>
        <v>-1000</v>
      </c>
      <c r="U58" s="47">
        <f>T58</f>
        <v>-1000</v>
      </c>
      <c r="V58" s="47">
        <f>U58</f>
        <v>-1000</v>
      </c>
      <c r="W58" s="47">
        <f>V58</f>
        <v>-1000</v>
      </c>
      <c r="X58" s="47">
        <f>W58</f>
        <v>-1000</v>
      </c>
      <c r="Y58" s="47">
        <f>X58</f>
        <v>-1000</v>
      </c>
      <c r="Z58" s="47">
        <f>Y58</f>
        <v>-1000</v>
      </c>
      <c r="AA58" s="47">
        <f>Z58</f>
        <v>-1000</v>
      </c>
      <c r="AB58" s="47">
        <f>AA58</f>
        <v>-1000</v>
      </c>
      <c r="AC58" s="47">
        <f>AB58</f>
        <v>-1000</v>
      </c>
      <c r="AD58" s="48">
        <f>AC58</f>
        <v>-1000</v>
      </c>
      <c r="AE58" s="47">
        <f>AD58</f>
        <v>-1000</v>
      </c>
      <c r="AF58" s="47">
        <f>AE58</f>
        <v>-1000</v>
      </c>
      <c r="AG58" s="47">
        <f>AF58</f>
        <v>-1000</v>
      </c>
      <c r="AH58" s="47">
        <f>AG58</f>
        <v>-1000</v>
      </c>
      <c r="AI58" s="47">
        <f>AH58</f>
        <v>-1000</v>
      </c>
      <c r="AJ58" s="47">
        <f>AI58</f>
        <v>-1000</v>
      </c>
      <c r="AK58" s="50">
        <f>AJ58</f>
        <v>-1000</v>
      </c>
    </row>
    <row r="59" ht="14.6" customHeight="1">
      <c r="A59" t="s" s="65">
        <v>46</v>
      </c>
      <c r="B59" s="47">
        <v>0</v>
      </c>
      <c r="C59" s="47">
        <f>B59</f>
        <v>0</v>
      </c>
      <c r="D59" s="47">
        <f>C59</f>
        <v>0</v>
      </c>
      <c r="E59" s="47">
        <f>D59</f>
        <v>0</v>
      </c>
      <c r="F59" s="52">
        <f t="shared" si="3"/>
        <v>-1000</v>
      </c>
      <c r="G59" s="47">
        <f>F59</f>
        <v>-1000</v>
      </c>
      <c r="H59" s="47">
        <f>G59</f>
        <v>-1000</v>
      </c>
      <c r="I59" s="47">
        <f>H59</f>
        <v>-1000</v>
      </c>
      <c r="J59" s="47">
        <f>I59</f>
        <v>-1000</v>
      </c>
      <c r="K59" s="47">
        <f t="shared" si="3"/>
        <v>-1000</v>
      </c>
      <c r="L59" s="53">
        <f>K59</f>
        <v>-1000</v>
      </c>
      <c r="M59" s="47">
        <f>L59</f>
        <v>-1000</v>
      </c>
      <c r="N59" s="47">
        <f>M59</f>
        <v>-1000</v>
      </c>
      <c r="O59" s="44">
        <f>N59</f>
        <v>-1000</v>
      </c>
      <c r="P59" s="45">
        <f>O59</f>
        <v>-1000</v>
      </c>
      <c r="Q59" s="46">
        <f>P59</f>
        <v>-1000</v>
      </c>
      <c r="R59" s="47">
        <f>Q59</f>
        <v>-1000</v>
      </c>
      <c r="S59" s="47">
        <f>R59</f>
        <v>-1000</v>
      </c>
      <c r="T59" s="47">
        <f>S59</f>
        <v>-1000</v>
      </c>
      <c r="U59" s="47">
        <f>T59</f>
        <v>-1000</v>
      </c>
      <c r="V59" s="47">
        <f>U59</f>
        <v>-1000</v>
      </c>
      <c r="W59" s="47">
        <f>V59</f>
        <v>-1000</v>
      </c>
      <c r="X59" s="47">
        <f>W59</f>
        <v>-1000</v>
      </c>
      <c r="Y59" s="47">
        <f>X59</f>
        <v>-1000</v>
      </c>
      <c r="Z59" s="47">
        <f>Y59</f>
        <v>-1000</v>
      </c>
      <c r="AA59" s="47">
        <f>Z59</f>
        <v>-1000</v>
      </c>
      <c r="AB59" s="47">
        <f>AA59</f>
        <v>-1000</v>
      </c>
      <c r="AC59" s="47">
        <f>AB59</f>
        <v>-1000</v>
      </c>
      <c r="AD59" s="48">
        <f>AC59</f>
        <v>-1000</v>
      </c>
      <c r="AE59" s="47">
        <f>AD59</f>
        <v>-1000</v>
      </c>
      <c r="AF59" s="47">
        <f>AE59</f>
        <v>-1000</v>
      </c>
      <c r="AG59" s="47">
        <f>AF59</f>
        <v>-1000</v>
      </c>
      <c r="AH59" s="47">
        <f>AG59</f>
        <v>-1000</v>
      </c>
      <c r="AI59" s="47">
        <f>AH59</f>
        <v>-1000</v>
      </c>
      <c r="AJ59" s="47">
        <f>AI59</f>
        <v>-1000</v>
      </c>
      <c r="AK59" s="50">
        <f>AJ59</f>
        <v>-1000</v>
      </c>
    </row>
    <row r="60" ht="14.6" customHeight="1">
      <c r="A60" t="s" s="89">
        <v>47</v>
      </c>
      <c r="B60" s="47">
        <v>-2000</v>
      </c>
      <c r="C60" s="47">
        <v>-2000</v>
      </c>
      <c r="D60" s="47">
        <v>-825</v>
      </c>
      <c r="E60" s="47">
        <f>0</f>
        <v>0</v>
      </c>
      <c r="F60" s="83">
        <f>F5*0.07*-1</f>
        <v>-35000</v>
      </c>
      <c r="G60" s="47"/>
      <c r="H60" s="47"/>
      <c r="I60" s="47"/>
      <c r="J60" s="47"/>
      <c r="K60" s="47"/>
      <c r="L60" s="53"/>
      <c r="M60" s="47"/>
      <c r="N60" s="47"/>
      <c r="O60" s="44"/>
      <c r="P60" s="45"/>
      <c r="Q60" s="46"/>
      <c r="R60" s="47"/>
      <c r="S60" s="47"/>
      <c r="T60" s="47"/>
      <c r="U60" s="47"/>
      <c r="V60" s="47"/>
      <c r="W60" s="47"/>
      <c r="X60" s="47"/>
      <c r="Y60" s="47"/>
      <c r="Z60" s="47"/>
      <c r="AA60" s="47"/>
      <c r="AB60" s="47"/>
      <c r="AC60" s="47"/>
      <c r="AD60" s="48"/>
      <c r="AE60" s="47"/>
      <c r="AF60" s="47"/>
      <c r="AG60" s="47"/>
      <c r="AH60" s="47"/>
      <c r="AI60" s="47"/>
      <c r="AJ60" s="47"/>
      <c r="AK60" s="50"/>
    </row>
    <row r="61" ht="14.6" customHeight="1">
      <c r="A61" s="54"/>
      <c r="B61" s="47"/>
      <c r="C61" s="47"/>
      <c r="D61" s="47"/>
      <c r="E61" s="47"/>
      <c r="F61" s="52"/>
      <c r="G61" s="47"/>
      <c r="H61" s="47"/>
      <c r="I61" s="47"/>
      <c r="J61" s="47"/>
      <c r="K61" s="47"/>
      <c r="L61" s="53"/>
      <c r="M61" s="47"/>
      <c r="N61" s="47"/>
      <c r="O61" s="44"/>
      <c r="P61" s="45"/>
      <c r="Q61" s="46"/>
      <c r="R61" s="47"/>
      <c r="S61" s="47"/>
      <c r="T61" s="47"/>
      <c r="U61" s="47"/>
      <c r="V61" s="47"/>
      <c r="W61" s="47"/>
      <c r="X61" s="47"/>
      <c r="Y61" s="47"/>
      <c r="Z61" s="47"/>
      <c r="AA61" s="47"/>
      <c r="AB61" s="47"/>
      <c r="AC61" s="47"/>
      <c r="AD61" s="48"/>
      <c r="AE61" s="47"/>
      <c r="AF61" s="47"/>
      <c r="AG61" s="47"/>
      <c r="AH61" s="47"/>
      <c r="AI61" s="47"/>
      <c r="AJ61" s="47"/>
      <c r="AK61" s="50"/>
    </row>
    <row r="62" ht="14.6" customHeight="1">
      <c r="A62" t="s" s="69">
        <v>16</v>
      </c>
      <c r="B62" s="70">
        <f>SUM(B57:B60)</f>
        <v>-5000</v>
      </c>
      <c r="C62" s="70">
        <f>SUM(C57:C60)</f>
        <v>-5000</v>
      </c>
      <c r="D62" s="70">
        <f>SUM(D57:D60)</f>
        <v>-3825</v>
      </c>
      <c r="E62" s="70">
        <f>SUM(E57:E60)</f>
        <v>-3000</v>
      </c>
      <c r="F62" s="71">
        <f>SUM(F57:F60)</f>
        <v>-40000</v>
      </c>
      <c r="G62" s="70">
        <f>SUM(G57:G60)</f>
        <v>-5000</v>
      </c>
      <c r="H62" s="70">
        <f>SUM(H57:H60)</f>
        <v>-5000</v>
      </c>
      <c r="I62" s="70">
        <f>SUM(I57:I60)</f>
        <v>-5000</v>
      </c>
      <c r="J62" s="70">
        <f>SUM(J57:J60)</f>
        <v>-5000</v>
      </c>
      <c r="K62" s="70">
        <f>SUM(K57:K60)</f>
        <v>-5000</v>
      </c>
      <c r="L62" s="72">
        <f>SUM(L57:L60)</f>
        <v>-5000</v>
      </c>
      <c r="M62" s="70">
        <f>SUM(M57:M60)</f>
        <v>-5000</v>
      </c>
      <c r="N62" s="70">
        <f>SUM(N57:N60)</f>
        <v>-5000</v>
      </c>
      <c r="O62" s="73">
        <f>SUM(O57:O60)</f>
        <v>-5000</v>
      </c>
      <c r="P62" s="74">
        <f>SUM(P57:P60)</f>
        <v>-5000</v>
      </c>
      <c r="Q62" s="75">
        <f>SUM(Q57:Q60)</f>
        <v>-5000</v>
      </c>
      <c r="R62" s="70">
        <f>SUM(R57:R60)</f>
        <v>-5000</v>
      </c>
      <c r="S62" s="70">
        <f>SUM(S57:S60)</f>
        <v>-5000</v>
      </c>
      <c r="T62" s="70">
        <f>SUM(T57:T60)</f>
        <v>-5000</v>
      </c>
      <c r="U62" s="70">
        <f>SUM(U57:U60)</f>
        <v>-5000</v>
      </c>
      <c r="V62" s="70">
        <f>SUM(V57:V60)</f>
        <v>-5000</v>
      </c>
      <c r="W62" s="70">
        <f>SUM(W57:W60)</f>
        <v>-5000</v>
      </c>
      <c r="X62" s="70">
        <f>SUM(X57:X60)</f>
        <v>-5000</v>
      </c>
      <c r="Y62" s="70">
        <f>SUM(Y57:Y60)</f>
        <v>-5000</v>
      </c>
      <c r="Z62" s="70">
        <f>SUM(Z57:Z60)</f>
        <v>-5000</v>
      </c>
      <c r="AA62" s="70">
        <f>SUM(AA57:AA60)</f>
        <v>-5000</v>
      </c>
      <c r="AB62" s="70">
        <f>SUM(AB57:AB60)</f>
        <v>-5000</v>
      </c>
      <c r="AC62" s="70">
        <f>SUM(AC57:AC60)</f>
        <v>-5000</v>
      </c>
      <c r="AD62" s="76">
        <f>SUM(AD57:AD60)</f>
        <v>-5000</v>
      </c>
      <c r="AE62" s="70">
        <f>SUM(AE57:AE60)</f>
        <v>-5000</v>
      </c>
      <c r="AF62" s="70">
        <f>SUM(AF57:AF60)</f>
        <v>-5000</v>
      </c>
      <c r="AG62" s="70">
        <f>SUM(AG57:AG60)</f>
        <v>-5000</v>
      </c>
      <c r="AH62" s="70">
        <f>SUM(AH57:AH60)</f>
        <v>-5000</v>
      </c>
      <c r="AI62" s="70">
        <f>SUM(AI57:AI60)</f>
        <v>-5000</v>
      </c>
      <c r="AJ62" s="70">
        <f>SUM(AJ57:AJ60)</f>
        <v>-5000</v>
      </c>
      <c r="AK62" s="77">
        <f>SUM(AK57:AK60)</f>
        <v>-5000</v>
      </c>
    </row>
    <row r="63" ht="14.6" customHeight="1">
      <c r="A63" s="54"/>
      <c r="B63" s="47"/>
      <c r="C63" s="47"/>
      <c r="D63" s="47"/>
      <c r="E63" s="47"/>
      <c r="F63" s="52"/>
      <c r="G63" s="47"/>
      <c r="H63" s="47"/>
      <c r="I63" s="47"/>
      <c r="J63" s="47"/>
      <c r="K63" s="47"/>
      <c r="L63" s="53"/>
      <c r="M63" s="47"/>
      <c r="N63" s="47"/>
      <c r="O63" s="44"/>
      <c r="P63" s="45"/>
      <c r="Q63" s="46"/>
      <c r="R63" s="47"/>
      <c r="S63" s="47"/>
      <c r="T63" s="47"/>
      <c r="U63" s="47"/>
      <c r="V63" s="47"/>
      <c r="W63" s="47"/>
      <c r="X63" s="47"/>
      <c r="Y63" s="47"/>
      <c r="Z63" s="47"/>
      <c r="AA63" s="47"/>
      <c r="AB63" s="47"/>
      <c r="AC63" s="47"/>
      <c r="AD63" s="48"/>
      <c r="AE63" s="47"/>
      <c r="AF63" s="47"/>
      <c r="AG63" s="47"/>
      <c r="AH63" s="47"/>
      <c r="AI63" s="47"/>
      <c r="AJ63" s="47"/>
      <c r="AK63" s="50"/>
    </row>
    <row r="64" ht="14.6" customHeight="1">
      <c r="A64" t="s" s="51">
        <v>15</v>
      </c>
      <c r="B64" s="47"/>
      <c r="C64" s="47"/>
      <c r="D64" s="47"/>
      <c r="E64" s="47"/>
      <c r="F64" s="52"/>
      <c r="G64" s="47"/>
      <c r="H64" s="47"/>
      <c r="I64" s="47"/>
      <c r="J64" s="47"/>
      <c r="K64" s="47"/>
      <c r="L64" s="53"/>
      <c r="M64" s="47"/>
      <c r="N64" s="47"/>
      <c r="O64" s="44"/>
      <c r="P64" s="45"/>
      <c r="Q64" s="46"/>
      <c r="R64" s="47"/>
      <c r="S64" s="47"/>
      <c r="T64" s="47"/>
      <c r="U64" s="47"/>
      <c r="V64" s="47"/>
      <c r="W64" s="47"/>
      <c r="X64" s="47"/>
      <c r="Y64" s="47"/>
      <c r="Z64" s="47"/>
      <c r="AA64" s="47"/>
      <c r="AB64" s="47"/>
      <c r="AC64" s="47"/>
      <c r="AD64" s="48"/>
      <c r="AE64" s="47"/>
      <c r="AF64" s="47"/>
      <c r="AG64" s="47"/>
      <c r="AH64" s="47"/>
      <c r="AI64" s="47"/>
      <c r="AJ64" s="47"/>
      <c r="AK64" s="50"/>
    </row>
    <row r="65" ht="14.6" customHeight="1">
      <c r="A65" t="s" s="65">
        <v>48</v>
      </c>
      <c r="B65" s="47">
        <f>10*B54*28*-1</f>
        <v>0</v>
      </c>
      <c r="C65" s="78">
        <f>10*C54*28*-1</f>
        <v>0</v>
      </c>
      <c r="D65" s="78">
        <f>10*D54*28*-1</f>
        <v>0</v>
      </c>
      <c r="E65" s="78">
        <f>10*E54*28*-1</f>
        <v>0</v>
      </c>
      <c r="F65" s="52">
        <f>10*F54*28*-1</f>
        <v>0</v>
      </c>
      <c r="G65" s="47">
        <f>10*G54*28*-1</f>
        <v>0</v>
      </c>
      <c r="H65" s="78">
        <f>10*H54*28*-1</f>
        <v>0</v>
      </c>
      <c r="I65" s="47">
        <f>10*I54*28*-1</f>
        <v>0</v>
      </c>
      <c r="J65" s="78">
        <f>10*J54*28*-1</f>
        <v>0</v>
      </c>
      <c r="K65" s="78">
        <f>10*K54*28*-1</f>
        <v>0</v>
      </c>
      <c r="L65" s="53">
        <f>10*L54*28*-1</f>
        <v>-5600</v>
      </c>
      <c r="M65" s="47">
        <f>10*M54*28*-1</f>
        <v>-5600</v>
      </c>
      <c r="N65" s="47">
        <f>10*N54*28*-1</f>
        <v>-5600</v>
      </c>
      <c r="O65" s="84">
        <f>10*O54*28*-1</f>
        <v>-5600</v>
      </c>
      <c r="P65" s="45">
        <f>10*P54*28*-1</f>
        <v>-5600</v>
      </c>
      <c r="Q65" s="85">
        <f>10*Q54*28*-1</f>
        <v>-5600</v>
      </c>
      <c r="R65" s="47">
        <f>10*R54*28*-1</f>
        <v>-5600</v>
      </c>
      <c r="S65" s="47">
        <f>10*S54*28*-1</f>
        <v>-5600</v>
      </c>
      <c r="T65" s="78">
        <f>10*T54*28*-1</f>
        <v>-5600</v>
      </c>
      <c r="U65" s="47">
        <f>10*U54*28*-1</f>
        <v>-5600</v>
      </c>
      <c r="V65" s="78">
        <f>10*V54*28*-1</f>
        <v>-5600</v>
      </c>
      <c r="W65" s="78">
        <f>10*W54*28*-1</f>
        <v>-5600</v>
      </c>
      <c r="X65" s="78">
        <f>10*X54*28*-1</f>
        <v>-5600</v>
      </c>
      <c r="Y65" s="78">
        <f>10*Y54*28*-1</f>
        <v>-5600</v>
      </c>
      <c r="Z65" s="47">
        <f>10*Z54*28*-1</f>
        <v>-5600</v>
      </c>
      <c r="AA65" s="47">
        <f>10*AA54*28*-1</f>
        <v>-5600</v>
      </c>
      <c r="AB65" s="47">
        <f>10*AB54*28*-1</f>
        <v>-5600</v>
      </c>
      <c r="AC65" s="47">
        <f>10*AC54*28*-1</f>
        <v>-5600</v>
      </c>
      <c r="AD65" s="48">
        <f>10*AD54*28*-1</f>
        <v>-5600</v>
      </c>
      <c r="AE65" s="47">
        <f>10*AE54*28*-1</f>
        <v>-5600</v>
      </c>
      <c r="AF65" s="47">
        <f>10*AF54*28*-1</f>
        <v>-5600</v>
      </c>
      <c r="AG65" s="47">
        <f>10*AG54*28*-1</f>
        <v>-5600</v>
      </c>
      <c r="AH65" s="47">
        <f>10*AH54*28*-1</f>
        <v>-5600</v>
      </c>
      <c r="AI65" s="47">
        <f>10*AI54*28*-1</f>
        <v>-5600</v>
      </c>
      <c r="AJ65" s="47">
        <f>10*AJ54*28*-1</f>
        <v>-5600</v>
      </c>
      <c r="AK65" s="50">
        <f>10*AK54*28*-1</f>
        <v>-5600</v>
      </c>
    </row>
    <row r="66" ht="14.6" customHeight="1">
      <c r="A66" t="s" s="65">
        <v>49</v>
      </c>
      <c r="B66" s="47">
        <v>0</v>
      </c>
      <c r="C66" s="47">
        <f>B66</f>
        <v>0</v>
      </c>
      <c r="D66" s="47">
        <f>C66</f>
        <v>0</v>
      </c>
      <c r="E66" s="47">
        <f>D66</f>
        <v>0</v>
      </c>
      <c r="F66" s="52">
        <f>-10000</f>
        <v>-10000</v>
      </c>
      <c r="G66" s="47">
        <f t="shared" si="1263" ref="G66:J66">-2000</f>
        <v>-2000</v>
      </c>
      <c r="H66" s="47">
        <f t="shared" si="1263"/>
        <v>-2000</v>
      </c>
      <c r="I66" s="47">
        <f t="shared" si="1263"/>
        <v>-2000</v>
      </c>
      <c r="J66" s="47">
        <f t="shared" si="1263"/>
        <v>-2000</v>
      </c>
      <c r="K66" s="47">
        <f>J66</f>
        <v>-2000</v>
      </c>
      <c r="L66" s="53">
        <f>K66</f>
        <v>-2000</v>
      </c>
      <c r="M66" s="47">
        <f>L66</f>
        <v>-2000</v>
      </c>
      <c r="N66" s="47">
        <f>M66</f>
        <v>-2000</v>
      </c>
      <c r="O66" s="44">
        <f>N66</f>
        <v>-2000</v>
      </c>
      <c r="P66" s="45">
        <f>O66</f>
        <v>-2000</v>
      </c>
      <c r="Q66" s="46">
        <f>P66</f>
        <v>-2000</v>
      </c>
      <c r="R66" s="47">
        <f>Q66</f>
        <v>-2000</v>
      </c>
      <c r="S66" s="47">
        <f>R66</f>
        <v>-2000</v>
      </c>
      <c r="T66" s="47">
        <f>S66</f>
        <v>-2000</v>
      </c>
      <c r="U66" s="47">
        <f>T66</f>
        <v>-2000</v>
      </c>
      <c r="V66" s="47">
        <f>U66</f>
        <v>-2000</v>
      </c>
      <c r="W66" s="47">
        <f>V66</f>
        <v>-2000</v>
      </c>
      <c r="X66" s="47">
        <f>W66</f>
        <v>-2000</v>
      </c>
      <c r="Y66" s="47">
        <f>X66</f>
        <v>-2000</v>
      </c>
      <c r="Z66" s="47">
        <f>Y66</f>
        <v>-2000</v>
      </c>
      <c r="AA66" s="47">
        <f>Z66</f>
        <v>-2000</v>
      </c>
      <c r="AB66" s="47">
        <f>AA66</f>
        <v>-2000</v>
      </c>
      <c r="AC66" s="47">
        <f>AB66</f>
        <v>-2000</v>
      </c>
      <c r="AD66" s="48">
        <f>AC66</f>
        <v>-2000</v>
      </c>
      <c r="AE66" s="47">
        <f>AD66</f>
        <v>-2000</v>
      </c>
      <c r="AF66" s="47">
        <f>AE66</f>
        <v>-2000</v>
      </c>
      <c r="AG66" s="47">
        <f>AF66</f>
        <v>-2000</v>
      </c>
      <c r="AH66" s="47">
        <f>AG66</f>
        <v>-2000</v>
      </c>
      <c r="AI66" s="47">
        <f>AH66</f>
        <v>-2000</v>
      </c>
      <c r="AJ66" s="47">
        <f>AI66</f>
        <v>-2000</v>
      </c>
      <c r="AK66" s="50">
        <f>AJ66</f>
        <v>-2000</v>
      </c>
    </row>
    <row r="67" ht="14.6" customHeight="1">
      <c r="A67" t="s" s="117">
        <v>50</v>
      </c>
      <c r="B67" s="118"/>
      <c r="C67" s="119"/>
      <c r="D67" s="119"/>
      <c r="E67" s="120"/>
      <c r="F67" s="52">
        <f>-15000</f>
        <v>-15000</v>
      </c>
      <c r="G67" s="47"/>
      <c r="H67" s="78"/>
      <c r="I67" s="47"/>
      <c r="J67" s="78"/>
      <c r="K67" s="78"/>
      <c r="L67" s="121">
        <v>-25000</v>
      </c>
      <c r="M67" s="47">
        <v>-1000</v>
      </c>
      <c r="N67" s="47">
        <v>-1000</v>
      </c>
      <c r="O67" s="44">
        <v>-1000</v>
      </c>
      <c r="P67" s="45">
        <v>-1000</v>
      </c>
      <c r="Q67" s="46">
        <v>-1000</v>
      </c>
      <c r="R67" s="44">
        <v>-1000</v>
      </c>
      <c r="S67" s="46">
        <v>-1000</v>
      </c>
      <c r="T67" s="47">
        <v>-1000</v>
      </c>
      <c r="U67" s="47">
        <v>-1000</v>
      </c>
      <c r="V67" s="47">
        <v>-1000</v>
      </c>
      <c r="W67" s="47">
        <v>-1000</v>
      </c>
      <c r="X67" s="47">
        <v>-1000</v>
      </c>
      <c r="Y67" s="47">
        <v>-1000</v>
      </c>
      <c r="Z67" s="47">
        <v>-1000</v>
      </c>
      <c r="AA67" s="47">
        <v>-1000</v>
      </c>
      <c r="AB67" s="47">
        <v>-1000</v>
      </c>
      <c r="AC67" s="47">
        <f>AB67</f>
        <v>-1000</v>
      </c>
      <c r="AD67" s="48">
        <v>-1000</v>
      </c>
      <c r="AE67" s="47">
        <v>-1000</v>
      </c>
      <c r="AF67" s="47">
        <v>-1000</v>
      </c>
      <c r="AG67" s="47">
        <v>-1000</v>
      </c>
      <c r="AH67" s="47">
        <v>-1000</v>
      </c>
      <c r="AI67" s="47">
        <v>-1000</v>
      </c>
      <c r="AJ67" s="47">
        <v>-1000</v>
      </c>
      <c r="AK67" s="50">
        <v>-1000</v>
      </c>
    </row>
    <row r="68" ht="14.6" customHeight="1">
      <c r="A68" t="s" s="65">
        <v>51</v>
      </c>
      <c r="B68" s="47">
        <v>0</v>
      </c>
      <c r="C68" s="47">
        <f>B68</f>
        <v>0</v>
      </c>
      <c r="D68" s="47">
        <f>C68</f>
        <v>0</v>
      </c>
      <c r="E68" s="47">
        <f>D68</f>
        <v>0</v>
      </c>
      <c r="F68" s="52">
        <f>-10000</f>
        <v>-10000</v>
      </c>
      <c r="G68" s="66">
        <v>-1000</v>
      </c>
      <c r="H68" s="47">
        <f>G68</f>
        <v>-1000</v>
      </c>
      <c r="I68" s="47">
        <f>H68</f>
        <v>-1000</v>
      </c>
      <c r="J68" s="47">
        <f>I68</f>
        <v>-1000</v>
      </c>
      <c r="K68" s="47">
        <f>J68</f>
        <v>-1000</v>
      </c>
      <c r="L68" s="53">
        <f t="shared" si="44"/>
        <v>-3000</v>
      </c>
      <c r="M68" s="47">
        <f>L68</f>
        <v>-3000</v>
      </c>
      <c r="N68" s="47">
        <f>M68</f>
        <v>-3000</v>
      </c>
      <c r="O68" s="44">
        <f>N68</f>
        <v>-3000</v>
      </c>
      <c r="P68" s="45">
        <f>O68</f>
        <v>-3000</v>
      </c>
      <c r="Q68" s="46">
        <f>P68</f>
        <v>-3000</v>
      </c>
      <c r="R68" s="47">
        <f>Q68</f>
        <v>-3000</v>
      </c>
      <c r="S68" s="47">
        <f>R68</f>
        <v>-3000</v>
      </c>
      <c r="T68" s="47">
        <f>S68</f>
        <v>-3000</v>
      </c>
      <c r="U68" s="47">
        <f>T68</f>
        <v>-3000</v>
      </c>
      <c r="V68" s="47">
        <f>U68</f>
        <v>-3000</v>
      </c>
      <c r="W68" s="47">
        <f>V68</f>
        <v>-3000</v>
      </c>
      <c r="X68" s="47">
        <f>W68</f>
        <v>-3000</v>
      </c>
      <c r="Y68" s="47">
        <f>X68</f>
        <v>-3000</v>
      </c>
      <c r="Z68" s="47">
        <f>Y68</f>
        <v>-3000</v>
      </c>
      <c r="AA68" s="47">
        <f>Z68</f>
        <v>-3000</v>
      </c>
      <c r="AB68" s="47">
        <f>AA68</f>
        <v>-3000</v>
      </c>
      <c r="AC68" s="47">
        <f>AB68</f>
        <v>-3000</v>
      </c>
      <c r="AD68" s="48">
        <f>AC68</f>
        <v>-3000</v>
      </c>
      <c r="AE68" s="47">
        <f>AD68</f>
        <v>-3000</v>
      </c>
      <c r="AF68" s="47">
        <f>AE68</f>
        <v>-3000</v>
      </c>
      <c r="AG68" s="47">
        <f>AF68</f>
        <v>-3000</v>
      </c>
      <c r="AH68" s="47">
        <f>AG68</f>
        <v>-3000</v>
      </c>
      <c r="AI68" s="47">
        <f>AH68</f>
        <v>-3000</v>
      </c>
      <c r="AJ68" s="47">
        <f>AI68</f>
        <v>-3000</v>
      </c>
      <c r="AK68" s="50">
        <f>AJ68</f>
        <v>-3000</v>
      </c>
    </row>
    <row r="69" ht="11.65" customHeight="1">
      <c r="A69" s="122"/>
      <c r="B69" s="123"/>
      <c r="C69" s="124"/>
      <c r="D69" s="124"/>
      <c r="E69" s="124"/>
      <c r="F69" s="125"/>
      <c r="G69" s="123"/>
      <c r="H69" s="124"/>
      <c r="I69" s="123"/>
      <c r="J69" s="124"/>
      <c r="K69" s="124"/>
      <c r="L69" s="126"/>
      <c r="M69" s="123"/>
      <c r="N69" s="123"/>
      <c r="O69" s="124"/>
      <c r="P69" s="123"/>
      <c r="Q69" s="124"/>
      <c r="R69" s="123"/>
      <c r="S69" s="123"/>
      <c r="T69" s="124"/>
      <c r="U69" s="123"/>
      <c r="V69" s="124"/>
      <c r="W69" s="124"/>
      <c r="X69" s="124"/>
      <c r="Y69" s="124"/>
      <c r="Z69" s="123"/>
      <c r="AA69" s="123"/>
      <c r="AB69" s="123"/>
      <c r="AC69" s="123"/>
      <c r="AD69" s="127"/>
      <c r="AE69" s="123"/>
      <c r="AF69" s="123"/>
      <c r="AG69" s="123"/>
      <c r="AH69" s="123"/>
      <c r="AI69" s="123"/>
      <c r="AJ69" s="123"/>
      <c r="AK69" s="128"/>
    </row>
    <row r="70" ht="11.65" customHeight="1">
      <c r="A70" s="129"/>
      <c r="B70" s="123"/>
      <c r="C70" s="124"/>
      <c r="D70" s="124"/>
      <c r="E70" s="124"/>
      <c r="F70" s="125"/>
      <c r="G70" s="123"/>
      <c r="H70" s="124"/>
      <c r="I70" s="123"/>
      <c r="J70" s="124"/>
      <c r="K70" s="124"/>
      <c r="L70" s="126"/>
      <c r="M70" s="123"/>
      <c r="N70" s="123"/>
      <c r="O70" s="124"/>
      <c r="P70" s="123"/>
      <c r="Q70" s="124"/>
      <c r="R70" s="123"/>
      <c r="S70" s="123"/>
      <c r="T70" s="124"/>
      <c r="U70" s="123"/>
      <c r="V70" s="124"/>
      <c r="W70" s="124"/>
      <c r="X70" s="124"/>
      <c r="Y70" s="124"/>
      <c r="Z70" s="123"/>
      <c r="AA70" s="123"/>
      <c r="AB70" s="123"/>
      <c r="AC70" s="123"/>
      <c r="AD70" s="127"/>
      <c r="AE70" s="123"/>
      <c r="AF70" s="123"/>
      <c r="AG70" s="123"/>
      <c r="AH70" s="123"/>
      <c r="AI70" s="123"/>
      <c r="AJ70" s="123"/>
      <c r="AK70" s="128"/>
    </row>
    <row r="71" ht="14.6" customHeight="1">
      <c r="A71" s="54"/>
      <c r="B71" s="47"/>
      <c r="C71" s="47"/>
      <c r="D71" s="47"/>
      <c r="E71" s="47"/>
      <c r="F71" s="52"/>
      <c r="G71" s="47"/>
      <c r="H71" s="47"/>
      <c r="I71" s="47"/>
      <c r="J71" s="47"/>
      <c r="K71" s="47"/>
      <c r="L71" s="53"/>
      <c r="M71" s="47"/>
      <c r="N71" s="47"/>
      <c r="O71" s="44"/>
      <c r="P71" s="45"/>
      <c r="Q71" s="46"/>
      <c r="R71" s="47"/>
      <c r="S71" s="47"/>
      <c r="T71" s="47"/>
      <c r="U71" s="47"/>
      <c r="V71" s="47"/>
      <c r="W71" s="47"/>
      <c r="X71" s="47"/>
      <c r="Y71" s="47"/>
      <c r="Z71" s="47"/>
      <c r="AA71" s="47"/>
      <c r="AB71" s="47"/>
      <c r="AC71" s="47"/>
      <c r="AD71" s="48"/>
      <c r="AE71" s="47"/>
      <c r="AF71" s="47"/>
      <c r="AG71" s="47"/>
      <c r="AH71" s="47"/>
      <c r="AI71" s="47"/>
      <c r="AJ71" s="47"/>
      <c r="AK71" s="50"/>
    </row>
    <row r="72" ht="14.6" customHeight="1">
      <c r="A72" t="s" s="69">
        <v>16</v>
      </c>
      <c r="B72" s="70">
        <f>SUM(B65:B69)</f>
        <v>0</v>
      </c>
      <c r="C72" s="70">
        <f>SUM(C65:C69)</f>
        <v>0</v>
      </c>
      <c r="D72" s="70">
        <f>SUM(D65:D69)</f>
        <v>0</v>
      </c>
      <c r="E72" s="70">
        <f>SUM(E65:E69)</f>
        <v>0</v>
      </c>
      <c r="F72" s="71">
        <f>SUM(F65:F69)</f>
        <v>-35000</v>
      </c>
      <c r="G72" s="70">
        <f>SUM(G65:G69)</f>
        <v>-3000</v>
      </c>
      <c r="H72" s="70">
        <f>SUM(H65:H69)</f>
        <v>-3000</v>
      </c>
      <c r="I72" s="70">
        <f>SUM(I65:I69)</f>
        <v>-3000</v>
      </c>
      <c r="J72" s="70">
        <f>SUM(J65:J69)</f>
        <v>-3000</v>
      </c>
      <c r="K72" s="70">
        <f>SUM(K65:K69)</f>
        <v>-3000</v>
      </c>
      <c r="L72" s="72">
        <f>SUM(L65:L69)</f>
        <v>-35600</v>
      </c>
      <c r="M72" s="70">
        <f>SUM(M65:M69)</f>
        <v>-11600</v>
      </c>
      <c r="N72" s="70">
        <f>SUM(N65:N69)</f>
        <v>-11600</v>
      </c>
      <c r="O72" s="73">
        <f>SUM(O65:O69)</f>
        <v>-11600</v>
      </c>
      <c r="P72" s="74">
        <f>SUM(P65:P69)</f>
        <v>-11600</v>
      </c>
      <c r="Q72" s="75">
        <f>SUM(Q65:Q69)</f>
        <v>-11600</v>
      </c>
      <c r="R72" s="70">
        <f>SUM(R65:R69)</f>
        <v>-11600</v>
      </c>
      <c r="S72" s="70">
        <f>SUM(S65:S69)</f>
        <v>-11600</v>
      </c>
      <c r="T72" s="70">
        <f>SUM(T65:T69)</f>
        <v>-11600</v>
      </c>
      <c r="U72" s="70">
        <f>SUM(U65:U69)</f>
        <v>-11600</v>
      </c>
      <c r="V72" s="70">
        <f>SUM(V65:V69)</f>
        <v>-11600</v>
      </c>
      <c r="W72" s="70">
        <f>SUM(W65:W69)</f>
        <v>-11600</v>
      </c>
      <c r="X72" s="70">
        <f>SUM(X65:X69)</f>
        <v>-11600</v>
      </c>
      <c r="Y72" s="70">
        <f>SUM(Y65:Y69)</f>
        <v>-11600</v>
      </c>
      <c r="Z72" s="70">
        <f>SUM(Z65:Z69)</f>
        <v>-11600</v>
      </c>
      <c r="AA72" s="70">
        <f>SUM(AA65:AA69)</f>
        <v>-11600</v>
      </c>
      <c r="AB72" s="70">
        <f>SUM(AB65:AB69)</f>
        <v>-11600</v>
      </c>
      <c r="AC72" s="70">
        <f>SUM(AC65:AC69)</f>
        <v>-11600</v>
      </c>
      <c r="AD72" s="76">
        <f>SUM(AD65:AD69)</f>
        <v>-11600</v>
      </c>
      <c r="AE72" s="70">
        <f>SUM(AE65:AE69)</f>
        <v>-11600</v>
      </c>
      <c r="AF72" s="70">
        <f>SUM(AF65:AF69)</f>
        <v>-11600</v>
      </c>
      <c r="AG72" s="70">
        <f>SUM(AG65:AG69)</f>
        <v>-11600</v>
      </c>
      <c r="AH72" s="70">
        <f>SUM(AH65:AH69)</f>
        <v>-11600</v>
      </c>
      <c r="AI72" s="70">
        <f>SUM(AI65:AI69)</f>
        <v>-11600</v>
      </c>
      <c r="AJ72" s="70">
        <f>SUM(AJ65:AJ69)</f>
        <v>-11600</v>
      </c>
      <c r="AK72" s="77">
        <f>SUM(AK65:AK69)</f>
        <v>-11600</v>
      </c>
    </row>
    <row r="73" ht="14.6" customHeight="1">
      <c r="A73" s="54"/>
      <c r="B73" s="47"/>
      <c r="C73" s="47"/>
      <c r="D73" s="47"/>
      <c r="E73" s="47"/>
      <c r="F73" s="52"/>
      <c r="G73" s="47"/>
      <c r="H73" s="47"/>
      <c r="I73" s="47"/>
      <c r="J73" s="47"/>
      <c r="K73" s="47"/>
      <c r="L73" s="53"/>
      <c r="M73" s="47"/>
      <c r="N73" s="47"/>
      <c r="O73" s="44"/>
      <c r="P73" s="45"/>
      <c r="Q73" s="46"/>
      <c r="R73" s="47"/>
      <c r="S73" s="47"/>
      <c r="T73" s="47"/>
      <c r="U73" s="47"/>
      <c r="V73" s="47"/>
      <c r="W73" s="47"/>
      <c r="X73" s="47"/>
      <c r="Y73" s="47"/>
      <c r="Z73" s="47"/>
      <c r="AA73" s="47"/>
      <c r="AB73" s="47"/>
      <c r="AC73" s="47"/>
      <c r="AD73" s="48"/>
      <c r="AE73" s="47"/>
      <c r="AF73" s="47"/>
      <c r="AG73" s="47"/>
      <c r="AH73" s="47"/>
      <c r="AI73" s="47"/>
      <c r="AJ73" s="47"/>
      <c r="AK73" s="50"/>
    </row>
    <row r="74" ht="14.6" customHeight="1">
      <c r="A74" s="54"/>
      <c r="B74" s="47"/>
      <c r="C74" s="47"/>
      <c r="D74" s="47"/>
      <c r="E74" s="47"/>
      <c r="F74" s="52"/>
      <c r="G74" s="47"/>
      <c r="H74" s="47"/>
      <c r="I74" s="47"/>
      <c r="J74" s="47"/>
      <c r="K74" s="47"/>
      <c r="L74" s="53"/>
      <c r="M74" s="47"/>
      <c r="N74" s="47"/>
      <c r="O74" s="44"/>
      <c r="P74" s="45"/>
      <c r="Q74" s="46"/>
      <c r="R74" s="47"/>
      <c r="S74" s="47"/>
      <c r="T74" s="47"/>
      <c r="U74" s="47"/>
      <c r="V74" s="47"/>
      <c r="W74" s="47"/>
      <c r="X74" s="47"/>
      <c r="Y74" s="47"/>
      <c r="Z74" s="47"/>
      <c r="AA74" s="47"/>
      <c r="AB74" s="47"/>
      <c r="AC74" s="47"/>
      <c r="AD74" s="48"/>
      <c r="AE74" s="47"/>
      <c r="AF74" s="47"/>
      <c r="AG74" s="47"/>
      <c r="AH74" s="47"/>
      <c r="AI74" s="47"/>
      <c r="AJ74" s="47"/>
      <c r="AK74" s="50"/>
    </row>
    <row r="75" ht="14.6" customHeight="1">
      <c r="A75" t="s" s="51">
        <v>52</v>
      </c>
      <c r="B75" s="47"/>
      <c r="C75" s="47"/>
      <c r="D75" s="47"/>
      <c r="E75" s="47"/>
      <c r="F75" s="52"/>
      <c r="G75" s="47"/>
      <c r="H75" s="47"/>
      <c r="I75" s="47"/>
      <c r="J75" s="47"/>
      <c r="K75" s="47"/>
      <c r="L75" s="53"/>
      <c r="M75" s="47"/>
      <c r="N75" s="47"/>
      <c r="O75" s="44"/>
      <c r="P75" s="45"/>
      <c r="Q75" s="46"/>
      <c r="R75" s="47"/>
      <c r="S75" s="47"/>
      <c r="T75" s="47"/>
      <c r="U75" s="47"/>
      <c r="V75" s="47"/>
      <c r="W75" s="47"/>
      <c r="X75" s="47"/>
      <c r="Y75" s="47"/>
      <c r="Z75" s="47"/>
      <c r="AA75" s="47"/>
      <c r="AB75" s="47"/>
      <c r="AC75" s="47"/>
      <c r="AD75" s="48"/>
      <c r="AE75" s="47"/>
      <c r="AF75" s="47"/>
      <c r="AG75" s="47"/>
      <c r="AH75" s="47"/>
      <c r="AI75" s="47"/>
      <c r="AJ75" s="47"/>
      <c r="AK75" s="50"/>
    </row>
    <row r="76" ht="15.55" customHeight="1">
      <c r="A76" t="s" s="130">
        <v>53</v>
      </c>
      <c r="B76" s="131">
        <v>-1000</v>
      </c>
      <c r="C76" s="131">
        <v>-1000</v>
      </c>
      <c r="D76" s="131">
        <f>C76</f>
        <v>-1000</v>
      </c>
      <c r="E76" s="131">
        <f>D76</f>
        <v>-1000</v>
      </c>
      <c r="F76" s="132">
        <f>-1000</f>
        <v>-1000</v>
      </c>
      <c r="G76" s="131">
        <f>-10000</f>
        <v>-10000</v>
      </c>
      <c r="H76" s="131">
        <f>G76</f>
        <v>-10000</v>
      </c>
      <c r="I76" s="131">
        <f>H76</f>
        <v>-10000</v>
      </c>
      <c r="J76" s="131">
        <f>I76</f>
        <v>-10000</v>
      </c>
      <c r="K76" s="131">
        <f>J76</f>
        <v>-10000</v>
      </c>
      <c r="L76" s="133">
        <f>K76</f>
        <v>-10000</v>
      </c>
      <c r="M76" s="131">
        <f>L76</f>
        <v>-10000</v>
      </c>
      <c r="N76" s="131">
        <f>-100000</f>
        <v>-100000</v>
      </c>
      <c r="O76" s="134">
        <f>N76</f>
        <v>-100000</v>
      </c>
      <c r="P76" s="135">
        <f>O76</f>
        <v>-100000</v>
      </c>
      <c r="Q76" s="136">
        <f>P76</f>
        <v>-100000</v>
      </c>
      <c r="R76" s="131">
        <f>Q76</f>
        <v>-100000</v>
      </c>
      <c r="S76" s="131">
        <f>R76*1.2</f>
        <v>-120000</v>
      </c>
      <c r="T76" s="131">
        <f>S76*1.2</f>
        <v>-144000</v>
      </c>
      <c r="U76" s="131">
        <f>T76*1.2</f>
        <v>-172800</v>
      </c>
      <c r="V76" s="131">
        <f>U76*1.2</f>
        <v>-207360</v>
      </c>
      <c r="W76" s="131">
        <f>V76*1.2</f>
        <v>-248832</v>
      </c>
      <c r="X76" s="131">
        <f>W76*1.2</f>
        <v>-298598.4</v>
      </c>
      <c r="Y76" s="131">
        <f>X76*1.2</f>
        <v>-358318.08</v>
      </c>
      <c r="Z76" s="131">
        <f>Y76*1.25</f>
        <v>-447897.6</v>
      </c>
      <c r="AA76" s="131">
        <f>Z76*1.25</f>
        <v>-559872</v>
      </c>
      <c r="AB76" s="131">
        <f>AA76*1.25</f>
        <v>-699840</v>
      </c>
      <c r="AC76" s="131">
        <f>AB76*1.25</f>
        <v>-874800</v>
      </c>
      <c r="AD76" s="137">
        <f>AC76*1.25</f>
        <v>-1093500</v>
      </c>
      <c r="AE76" s="131">
        <f>AD76*1.25</f>
        <v>-1366875</v>
      </c>
      <c r="AF76" s="131">
        <f>AE76*1.25</f>
        <v>-1708593.75</v>
      </c>
      <c r="AG76" s="131">
        <f>AF76*1.25</f>
        <v>-2135742.1875</v>
      </c>
      <c r="AH76" s="131">
        <f>AG76*1.25</f>
        <v>-2669677.734375</v>
      </c>
      <c r="AI76" s="131">
        <f>AH76*1.25</f>
        <v>-3337097.16796875</v>
      </c>
      <c r="AJ76" s="131">
        <f t="shared" si="1398" ref="AJ76:AK76">-500000</f>
        <v>-500000</v>
      </c>
      <c r="AK76" s="138">
        <f t="shared" si="1398"/>
        <v>-500000</v>
      </c>
    </row>
    <row r="77" ht="14.6" customHeight="1">
      <c r="A77" s="54"/>
      <c r="B77" s="47"/>
      <c r="C77" s="47"/>
      <c r="D77" s="47"/>
      <c r="E77" s="47"/>
      <c r="F77" s="52"/>
      <c r="G77" s="47"/>
      <c r="H77" s="47"/>
      <c r="I77" s="47"/>
      <c r="J77" s="47"/>
      <c r="K77" s="47"/>
      <c r="L77" s="53"/>
      <c r="M77" s="47"/>
      <c r="N77" s="47"/>
      <c r="O77" s="44"/>
      <c r="P77" s="45"/>
      <c r="Q77" s="46"/>
      <c r="R77" s="47"/>
      <c r="S77" s="47"/>
      <c r="T77" s="47"/>
      <c r="U77" s="47"/>
      <c r="V77" s="47"/>
      <c r="W77" s="47"/>
      <c r="X77" s="47"/>
      <c r="Y77" s="47"/>
      <c r="Z77" s="47"/>
      <c r="AA77" s="47"/>
      <c r="AB77" s="47"/>
      <c r="AC77" s="47"/>
      <c r="AD77" s="48"/>
      <c r="AE77" s="47"/>
      <c r="AF77" s="47"/>
      <c r="AG77" s="47"/>
      <c r="AH77" s="47"/>
      <c r="AI77" s="47"/>
      <c r="AJ77" s="47"/>
      <c r="AK77" s="50"/>
    </row>
    <row r="78" ht="14.6" customHeight="1">
      <c r="A78" s="54"/>
      <c r="B78" s="47"/>
      <c r="C78" s="47"/>
      <c r="D78" s="47"/>
      <c r="E78" s="47"/>
      <c r="F78" s="52"/>
      <c r="G78" s="47"/>
      <c r="H78" s="47"/>
      <c r="I78" s="47"/>
      <c r="J78" s="47"/>
      <c r="K78" s="47"/>
      <c r="L78" s="53"/>
      <c r="M78" s="47"/>
      <c r="N78" s="47"/>
      <c r="O78" s="44"/>
      <c r="P78" s="45"/>
      <c r="Q78" s="46"/>
      <c r="R78" s="47"/>
      <c r="S78" s="47"/>
      <c r="T78" s="47"/>
      <c r="U78" s="47"/>
      <c r="V78" s="47"/>
      <c r="W78" s="47"/>
      <c r="X78" s="47"/>
      <c r="Y78" s="47"/>
      <c r="Z78" s="47"/>
      <c r="AA78" s="47"/>
      <c r="AB78" s="47"/>
      <c r="AC78" s="47"/>
      <c r="AD78" s="48"/>
      <c r="AE78" s="47"/>
      <c r="AF78" s="47"/>
      <c r="AG78" s="47"/>
      <c r="AH78" s="47"/>
      <c r="AI78" s="47"/>
      <c r="AJ78" s="47"/>
      <c r="AK78" s="50"/>
    </row>
    <row r="79" ht="14.6" customHeight="1">
      <c r="A79" t="s" s="139">
        <v>54</v>
      </c>
      <c r="B79" s="140">
        <f>B12+B52+B62+B72+B76</f>
        <v>-23250</v>
      </c>
      <c r="C79" s="140">
        <f>C12+C52+C62+C72+C76</f>
        <v>-23250</v>
      </c>
      <c r="D79" s="140">
        <f>D12+D52+D62+D72+D76</f>
        <v>-22075</v>
      </c>
      <c r="E79" s="140">
        <f>E12+E52+E62+E72+E76</f>
        <v>-21250</v>
      </c>
      <c r="F79" s="141">
        <f>F12+F52+F62+F72+F76+F67+F68</f>
        <v>-127000</v>
      </c>
      <c r="G79" s="140">
        <f>G12+G52+G62+G72+G76</f>
        <v>-62000</v>
      </c>
      <c r="H79" s="140">
        <f>H12+H52+H62+H72+H76</f>
        <v>-62000</v>
      </c>
      <c r="I79" s="140">
        <f>I12+I52+I62+I72+I76</f>
        <v>-62000</v>
      </c>
      <c r="J79" s="140">
        <f>J12+J52+J62+J72+J76</f>
        <v>-62000</v>
      </c>
      <c r="K79" s="140">
        <f>K12+K52+K62+K72+K76</f>
        <v>-62000</v>
      </c>
      <c r="L79" s="142">
        <f>L12+L52+L62+L72+L76</f>
        <v>-115600</v>
      </c>
      <c r="M79" s="140">
        <f>M12+M52+M62+M72+M76</f>
        <v>-184100</v>
      </c>
      <c r="N79" s="140">
        <f>N12+N52+N62+N72+N76</f>
        <v>-314100</v>
      </c>
      <c r="O79" s="143">
        <f>O12+O52+O62+O72+O76</f>
        <v>-314100</v>
      </c>
      <c r="P79" s="144">
        <f>P12+P52+P62+P72+P76</f>
        <v>-314100</v>
      </c>
      <c r="Q79" s="145">
        <f>Q12+Q52+Q62+Q72+Q76</f>
        <v>-314100</v>
      </c>
      <c r="R79" s="140">
        <f>R12+R52+R62+R72+R76</f>
        <v>-314100</v>
      </c>
      <c r="S79" s="140">
        <f>S12+S52+S62+S72+S76</f>
        <v>-334100</v>
      </c>
      <c r="T79" s="140">
        <f>T12+T52+T62+T72+T76</f>
        <v>-358100</v>
      </c>
      <c r="U79" s="140">
        <f>U12+U52+U62+U72+U76</f>
        <v>-391900</v>
      </c>
      <c r="V79" s="140">
        <f>V12+V52+V62+V72+V76</f>
        <v>-426460</v>
      </c>
      <c r="W79" s="140">
        <f>W12+W52+W62+W72+W76</f>
        <v>-467932</v>
      </c>
      <c r="X79" s="140">
        <f>X12+X52+X62+X72+X76</f>
        <v>-517698.4</v>
      </c>
      <c r="Y79" s="140">
        <f>Y12+Y52+Y62+Y72+Y76</f>
        <v>-577418.08</v>
      </c>
      <c r="Z79" s="140">
        <f>Z12+Z52+Z62+Z72+Z76</f>
        <v>-666997.6</v>
      </c>
      <c r="AA79" s="140">
        <f>AA12+AA52+AA62+AA72+AA76</f>
        <v>-778972</v>
      </c>
      <c r="AB79" s="140">
        <f>AB12+AB52+AB62+AB72+AB76</f>
        <v>-918940</v>
      </c>
      <c r="AC79" s="140">
        <f>AC12+AC52+AC62+AC72+AC76</f>
        <v>-1093900</v>
      </c>
      <c r="AD79" s="146">
        <f>AD12+AD52+AD62+AD72+AD76</f>
        <v>-1312600</v>
      </c>
      <c r="AE79" s="140">
        <f>AE12+AE52+AE62+AE72+AE76</f>
        <v>-1594975</v>
      </c>
      <c r="AF79" s="140">
        <f>AF12+AF52+AF62+AF72+AF76</f>
        <v>-1936693.75</v>
      </c>
      <c r="AG79" s="140">
        <f>AG12+AG52+AG62+AG72+AG76</f>
        <v>-2363842.1875</v>
      </c>
      <c r="AH79" s="140">
        <f>AH12+AH52+AH62+AH72+AH76</f>
        <v>-2894777.734375</v>
      </c>
      <c r="AI79" s="140">
        <f>AI12+AI52+AI62+AI72+AI76</f>
        <v>-3562197.16796875</v>
      </c>
      <c r="AJ79" s="140">
        <f>AJ12+AJ52+AJ62+AJ72+AJ76</f>
        <v>-725100</v>
      </c>
      <c r="AK79" s="147">
        <f>AK12+AK52+AK62+AK72+AK76</f>
        <v>-725100</v>
      </c>
    </row>
    <row r="80" ht="14.6" customHeight="1">
      <c r="A80" s="54"/>
      <c r="B80" s="109"/>
      <c r="C80" s="109"/>
      <c r="D80" s="109"/>
      <c r="E80" s="109"/>
      <c r="F80" s="110"/>
      <c r="G80" s="109"/>
      <c r="H80" s="109"/>
      <c r="I80" s="109"/>
      <c r="J80" s="109"/>
      <c r="K80" s="109"/>
      <c r="L80" s="111"/>
      <c r="M80" s="109"/>
      <c r="N80" s="109"/>
      <c r="O80" s="112"/>
      <c r="P80" s="113"/>
      <c r="Q80" s="114"/>
      <c r="R80" s="109"/>
      <c r="S80" s="109"/>
      <c r="T80" s="109"/>
      <c r="U80" s="109"/>
      <c r="V80" s="109"/>
      <c r="W80" s="109"/>
      <c r="X80" s="109"/>
      <c r="Y80" s="109"/>
      <c r="Z80" s="109"/>
      <c r="AA80" s="109"/>
      <c r="AB80" s="109"/>
      <c r="AC80" s="109"/>
      <c r="AD80" s="115"/>
      <c r="AE80" s="109"/>
      <c r="AF80" s="109"/>
      <c r="AG80" s="109"/>
      <c r="AH80" s="109"/>
      <c r="AI80" s="109"/>
      <c r="AJ80" s="109"/>
      <c r="AK80" s="116"/>
    </row>
    <row r="81" ht="14.6" customHeight="1">
      <c r="A81" t="s" s="148">
        <v>55</v>
      </c>
      <c r="B81" s="109"/>
      <c r="C81" s="149"/>
      <c r="D81" s="109"/>
      <c r="E81" s="109"/>
      <c r="F81" s="110"/>
      <c r="G81" s="109"/>
      <c r="H81" s="109"/>
      <c r="I81" s="109"/>
      <c r="J81" s="109"/>
      <c r="K81" s="109"/>
      <c r="L81" s="111"/>
      <c r="M81" s="109"/>
      <c r="N81" s="109"/>
      <c r="O81" s="112"/>
      <c r="P81" s="113"/>
      <c r="Q81" s="114"/>
      <c r="R81" s="109"/>
      <c r="S81" s="109"/>
      <c r="T81" s="109"/>
      <c r="U81" s="109"/>
      <c r="V81" s="109"/>
      <c r="W81" s="109"/>
      <c r="X81" s="109"/>
      <c r="Y81" s="109"/>
      <c r="Z81" s="109"/>
      <c r="AA81" s="109"/>
      <c r="AB81" s="109"/>
      <c r="AC81" s="109"/>
      <c r="AD81" s="115"/>
      <c r="AE81" s="109"/>
      <c r="AF81" s="109"/>
      <c r="AG81" s="109"/>
      <c r="AH81" s="109"/>
      <c r="AI81" s="109"/>
      <c r="AJ81" s="109"/>
      <c r="AK81" s="116"/>
    </row>
    <row r="82" ht="14.6" customHeight="1">
      <c r="A82" t="s" s="89">
        <v>56</v>
      </c>
      <c r="B82" s="100">
        <v>20</v>
      </c>
      <c r="C82" s="100">
        <f>(C76*$B$112*-1)+($B$116*B82)</f>
        <v>520</v>
      </c>
      <c r="D82" s="100">
        <f>(D76*$B$112*-1)+($B$116*C82)</f>
        <v>1020</v>
      </c>
      <c r="E82" s="100">
        <f>(E76*$B$112*-1)+($B$116*D82)</f>
        <v>1520</v>
      </c>
      <c r="F82" s="101">
        <f>(F76*$B$112*-1)+($B$116*E82)</f>
        <v>2020</v>
      </c>
      <c r="G82" s="100">
        <f>(G76*$B$112*-1)+($B$116*F82)</f>
        <v>7020</v>
      </c>
      <c r="H82" s="100">
        <f>(H76*$B$112*-1)+($B$116*G82)</f>
        <v>12020</v>
      </c>
      <c r="I82" s="100">
        <f>(I76*$B$112*-1)+($B$116*H82)</f>
        <v>17020</v>
      </c>
      <c r="J82" s="100">
        <f>(J76*$B$112*-1)+($B$116*I82)</f>
        <v>22020</v>
      </c>
      <c r="K82" s="100">
        <f>(K76*$B$112*-1)+($B$116*J82)</f>
        <v>27020</v>
      </c>
      <c r="L82" s="103">
        <f>(L76*$B$112*-1)+($B$116*K82)</f>
        <v>32020</v>
      </c>
      <c r="M82" s="100">
        <f>(M76*$B$112*-1)+($B$116*L82)</f>
        <v>37020</v>
      </c>
      <c r="N82" s="100">
        <f>(N76*$B$112*-1)+($B$116*M82)</f>
        <v>87020</v>
      </c>
      <c r="O82" s="104">
        <f>(O76*$B$112*-1)+($B$116*N82)</f>
        <v>137020</v>
      </c>
      <c r="P82" s="105">
        <f>(P76*$B$112*-1)+($B$116*O82)</f>
        <v>187020</v>
      </c>
      <c r="Q82" s="106">
        <f>(Q76*$B$112*-1)+($B$116*P82)</f>
        <v>237020</v>
      </c>
      <c r="R82" s="100">
        <f>(R76*$B$112*-1)+($B$116*Q82)</f>
        <v>287020</v>
      </c>
      <c r="S82" s="100">
        <f>(S76*$B$112*-1)+($B$116*R82)</f>
        <v>347020</v>
      </c>
      <c r="T82" s="100">
        <f>(T76*$B$112*-1)+($B$116*S82)</f>
        <v>419020</v>
      </c>
      <c r="U82" s="100">
        <f>(U76*$B$112*-1)+($B$116*T82)</f>
        <v>505420</v>
      </c>
      <c r="V82" s="100">
        <f>(V76*$B$112*-1)+($B$116*U82)</f>
        <v>609100</v>
      </c>
      <c r="W82" s="100">
        <f>(W76*$B$112*-1)+($B$116*V82)</f>
        <v>733516</v>
      </c>
      <c r="X82" s="100">
        <f>(X76*$B$112*-1)+($B$116*W82)</f>
        <v>882815.2</v>
      </c>
      <c r="Y82" s="100">
        <f>(Y76*$B$112*-1)+($B$116*X82)</f>
        <v>1061974.24</v>
      </c>
      <c r="Z82" s="100">
        <f>(Z76*$B$112*-1)+($B$116*Y82)</f>
        <v>1285923.04</v>
      </c>
      <c r="AA82" s="100">
        <f>(AA76*$B$112*-1)+($B$116*Z82)</f>
        <v>1565859.04</v>
      </c>
      <c r="AB82" s="100">
        <f>(AB76*$B$112*-1)+($B$116*AA82)</f>
        <v>1915779.04</v>
      </c>
      <c r="AC82" s="100">
        <f>(AC76*$B$112*-1)+($B$116*AB82)</f>
        <v>2353179.04</v>
      </c>
      <c r="AD82" s="107">
        <f>(AD76*$B$112*-1)+($B$116*AC82)</f>
        <v>2899929.04</v>
      </c>
      <c r="AE82" s="100">
        <f>(AE76*$B$112*-1)+($B$116*AD82)</f>
        <v>3583366.54</v>
      </c>
      <c r="AF82" s="100">
        <f>(AF76*$B$112*-1)+($B$116*AE82)</f>
        <v>4437663.415</v>
      </c>
      <c r="AG82" s="100">
        <f>(AG76*$B$112*-1)+($B$116*AF82)</f>
        <v>5505534.50875</v>
      </c>
      <c r="AH82" s="100">
        <f>(AH76*$B$112*-1)+($B$116*AG82)</f>
        <v>6840373.3759375</v>
      </c>
      <c r="AI82" s="100">
        <f>(AI76*$B$112*-1)+($B$116*AH82)</f>
        <v>8508921.959921874</v>
      </c>
      <c r="AJ82" s="100">
        <f>(AJ76*$B$112*-1)+($B$116*AI82)</f>
        <v>8758921.959921874</v>
      </c>
      <c r="AK82" s="108">
        <f>(AK76*$B$112*-1)+($B$116*AJ82)</f>
        <v>9008921.959921874</v>
      </c>
    </row>
    <row r="83" ht="14.6" customHeight="1">
      <c r="A83" t="s" s="89">
        <v>57</v>
      </c>
      <c r="B83" s="100">
        <f>B82*$B$113</f>
        <v>0.7000000000000001</v>
      </c>
      <c r="C83" s="100">
        <f>C82*$B$113</f>
        <v>18.2</v>
      </c>
      <c r="D83" s="100">
        <f>D82*$B$113</f>
        <v>35.7</v>
      </c>
      <c r="E83" s="100">
        <f>E82*$B$113</f>
        <v>53.2</v>
      </c>
      <c r="F83" s="101">
        <f>F82*$B$113</f>
        <v>70.7</v>
      </c>
      <c r="G83" s="100">
        <f>G82*$B$113</f>
        <v>245.7</v>
      </c>
      <c r="H83" s="100">
        <f>H82*$B$113</f>
        <v>420.7</v>
      </c>
      <c r="I83" s="100">
        <f>I82*$B$113</f>
        <v>595.7</v>
      </c>
      <c r="J83" s="100">
        <f>J82*$B$113</f>
        <v>770.7</v>
      </c>
      <c r="K83" s="100">
        <f>K82*$B$113</f>
        <v>945.7</v>
      </c>
      <c r="L83" s="103">
        <f>L82*$B$113</f>
        <v>1120.7</v>
      </c>
      <c r="M83" s="100">
        <f>M82*$B$113</f>
        <v>1295.7</v>
      </c>
      <c r="N83" s="100">
        <f>N82*$B$113</f>
        <v>3045.7</v>
      </c>
      <c r="O83" s="104">
        <f>O82*$B$113</f>
        <v>4795.700000000001</v>
      </c>
      <c r="P83" s="105">
        <f>P82*$B$113</f>
        <v>6545.700000000001</v>
      </c>
      <c r="Q83" s="106">
        <f>Q82*$B$113</f>
        <v>8295.700000000001</v>
      </c>
      <c r="R83" s="100">
        <f>R82*$B$113</f>
        <v>10045.7</v>
      </c>
      <c r="S83" s="100">
        <f>S82*$B$113</f>
        <v>12145.7</v>
      </c>
      <c r="T83" s="100">
        <f>T82*$B$113</f>
        <v>14665.7</v>
      </c>
      <c r="U83" s="100">
        <f>U82*$B$113</f>
        <v>17689.7</v>
      </c>
      <c r="V83" s="100">
        <f>V82*$B$113</f>
        <v>21318.5</v>
      </c>
      <c r="W83" s="100">
        <f>W82*$B$113</f>
        <v>25673.06</v>
      </c>
      <c r="X83" s="100">
        <f>X82*$B$113</f>
        <v>30898.532</v>
      </c>
      <c r="Y83" s="100">
        <f>Y82*$B$113</f>
        <v>37169.0984</v>
      </c>
      <c r="Z83" s="100">
        <f>Z82*$B$113</f>
        <v>45007.306400000009</v>
      </c>
      <c r="AA83" s="100">
        <f>AA82*$B$113</f>
        <v>54805.0664</v>
      </c>
      <c r="AB83" s="100">
        <f>AB82*$B$113</f>
        <v>67052.266400000008</v>
      </c>
      <c r="AC83" s="100">
        <f>AC82*$B$113</f>
        <v>82361.266400000008</v>
      </c>
      <c r="AD83" s="107">
        <f>AD82*$B$113</f>
        <v>101497.5164</v>
      </c>
      <c r="AE83" s="100">
        <f>AE82*$B$113</f>
        <v>125417.8289</v>
      </c>
      <c r="AF83" s="100">
        <f>AF82*$B$113</f>
        <v>155318.219525</v>
      </c>
      <c r="AG83" s="100">
        <f>AG82*$B$113</f>
        <v>192693.70780625</v>
      </c>
      <c r="AH83" s="100">
        <f>AH82*$B$113</f>
        <v>239413.0681578125</v>
      </c>
      <c r="AI83" s="100">
        <f>AI82*$B$113</f>
        <v>297812.2685972656</v>
      </c>
      <c r="AJ83" s="100">
        <f>AJ82*$B$113</f>
        <v>306562.2685972656</v>
      </c>
      <c r="AK83" s="108">
        <f>AK82*$B$113</f>
        <v>315312.2685972656</v>
      </c>
    </row>
    <row r="84" ht="14.6" customHeight="1">
      <c r="A84" t="s" s="89">
        <v>58</v>
      </c>
      <c r="B84" s="100">
        <f>B83*$B$114</f>
        <v>0.245</v>
      </c>
      <c r="C84" s="100">
        <f>C83*$B$114</f>
        <v>6.370000000000001</v>
      </c>
      <c r="D84" s="100">
        <f>D83*$B$114</f>
        <v>12.495</v>
      </c>
      <c r="E84" s="100">
        <f>E83*$B$114</f>
        <v>18.62</v>
      </c>
      <c r="F84" s="101">
        <f>F83*$B$114</f>
        <v>24.745</v>
      </c>
      <c r="G84" s="100">
        <f>G83*$B$114</f>
        <v>85.995</v>
      </c>
      <c r="H84" s="100">
        <f>H83*$B$114</f>
        <v>147.245</v>
      </c>
      <c r="I84" s="100">
        <f>I83*$B$114</f>
        <v>208.495</v>
      </c>
      <c r="J84" s="100">
        <f>J83*$B$114</f>
        <v>269.745</v>
      </c>
      <c r="K84" s="100">
        <f>K83*$B$114</f>
        <v>330.995</v>
      </c>
      <c r="L84" s="103">
        <f>L83*$B$114</f>
        <v>392.245</v>
      </c>
      <c r="M84" s="100">
        <f>M83*$B$114</f>
        <v>453.495</v>
      </c>
      <c r="N84" s="100">
        <f>N83*$B$114</f>
        <v>1065.995</v>
      </c>
      <c r="O84" s="104">
        <f>O83*$B$114</f>
        <v>1678.495</v>
      </c>
      <c r="P84" s="105">
        <f>P83*$B$114</f>
        <v>2290.995</v>
      </c>
      <c r="Q84" s="106">
        <f>Q83*$B$114</f>
        <v>2903.495</v>
      </c>
      <c r="R84" s="100">
        <f>R83*$B$114</f>
        <v>3515.995</v>
      </c>
      <c r="S84" s="100">
        <f>S83*$B$114</f>
        <v>4250.995</v>
      </c>
      <c r="T84" s="100">
        <f>T83*$B$114</f>
        <v>5132.995</v>
      </c>
      <c r="U84" s="100">
        <f>U83*$B$114</f>
        <v>6191.395</v>
      </c>
      <c r="V84" s="100">
        <f>V83*$B$114</f>
        <v>7461.475</v>
      </c>
      <c r="W84" s="100">
        <f>W83*$B$114</f>
        <v>8985.571</v>
      </c>
      <c r="X84" s="100">
        <f>X83*$B$114</f>
        <v>10814.4862</v>
      </c>
      <c r="Y84" s="100">
        <f>Y83*$B$114</f>
        <v>13009.18444</v>
      </c>
      <c r="Z84" s="100">
        <f>Z83*$B$114</f>
        <v>15752.55724</v>
      </c>
      <c r="AA84" s="100">
        <f>AA83*$B$114</f>
        <v>19181.77324</v>
      </c>
      <c r="AB84" s="100">
        <f>AB83*$B$114</f>
        <v>23468.29324</v>
      </c>
      <c r="AC84" s="100">
        <f>AC83*$B$114</f>
        <v>28826.44324</v>
      </c>
      <c r="AD84" s="107">
        <f>AD83*$B$114</f>
        <v>35524.13074</v>
      </c>
      <c r="AE84" s="100">
        <f>AE83*$B$114</f>
        <v>43896.240115</v>
      </c>
      <c r="AF84" s="100">
        <f>AF83*$B$114</f>
        <v>54361.376833750008</v>
      </c>
      <c r="AG84" s="100">
        <f>AG83*$B$114</f>
        <v>67442.797732187508</v>
      </c>
      <c r="AH84" s="100">
        <f>AH83*$B$114</f>
        <v>83794.573855234383</v>
      </c>
      <c r="AI84" s="100">
        <f>AI83*$B$114</f>
        <v>104234.294009043</v>
      </c>
      <c r="AJ84" s="100">
        <f>AJ83*$B$114</f>
        <v>107296.794009043</v>
      </c>
      <c r="AK84" s="108">
        <f>AK83*$B$114</f>
        <v>110359.294009043</v>
      </c>
    </row>
    <row r="85" ht="14.6" customHeight="1">
      <c r="A85" t="s" s="89">
        <v>59</v>
      </c>
      <c r="B85" s="150">
        <f>SUM(B84)</f>
        <v>0.245</v>
      </c>
      <c r="C85" s="100">
        <f>B85+C84</f>
        <v>6.615000000000001</v>
      </c>
      <c r="D85" s="100">
        <f>C85+D84</f>
        <v>19.11</v>
      </c>
      <c r="E85" s="100">
        <f>D85+E84</f>
        <v>37.73</v>
      </c>
      <c r="F85" s="101">
        <f>E85+F84</f>
        <v>62.47500000000001</v>
      </c>
      <c r="G85" s="100">
        <f>F85+G84</f>
        <v>148.47</v>
      </c>
      <c r="H85" s="100">
        <f>G85+H84</f>
        <v>295.715</v>
      </c>
      <c r="I85" s="100">
        <f>H85+I84</f>
        <v>504.21</v>
      </c>
      <c r="J85" s="100">
        <f>I85+J84</f>
        <v>773.955</v>
      </c>
      <c r="K85" s="100">
        <f>J85+K84</f>
        <v>1104.95</v>
      </c>
      <c r="L85" s="103">
        <f>K85+L84</f>
        <v>1497.195</v>
      </c>
      <c r="M85" s="100">
        <f>L85+M84</f>
        <v>1950.69</v>
      </c>
      <c r="N85" s="100">
        <f>M85+N84</f>
        <v>3016.685</v>
      </c>
      <c r="O85" s="104">
        <f>N85+O84</f>
        <v>4695.18</v>
      </c>
      <c r="P85" s="105">
        <f>O85+P84</f>
        <v>6986.175</v>
      </c>
      <c r="Q85" s="106">
        <f>P85+Q84</f>
        <v>9889.67</v>
      </c>
      <c r="R85" s="100">
        <f>Q85+R84</f>
        <v>13405.665</v>
      </c>
      <c r="S85" s="100">
        <f>R85+S84</f>
        <v>17656.66</v>
      </c>
      <c r="T85" s="100">
        <f>S85+T84</f>
        <v>22789.655</v>
      </c>
      <c r="U85" s="100">
        <f>T85+U84</f>
        <v>28981.05</v>
      </c>
      <c r="V85" s="100">
        <f>U85+V84</f>
        <v>36442.525</v>
      </c>
      <c r="W85" s="100">
        <f>V85+W84</f>
        <v>45428.096000000005</v>
      </c>
      <c r="X85" s="100">
        <f>W85+X84</f>
        <v>56242.5822</v>
      </c>
      <c r="Y85" s="100">
        <f>X85+Y84</f>
        <v>69251.76664</v>
      </c>
      <c r="Z85" s="100">
        <f>Y85+Z84</f>
        <v>85004.323880000011</v>
      </c>
      <c r="AA85" s="100">
        <f>Z85+AA84</f>
        <v>104186.09712</v>
      </c>
      <c r="AB85" s="100">
        <f>AA85+AB84</f>
        <v>127654.39036</v>
      </c>
      <c r="AC85" s="100">
        <f>AB85+AC84</f>
        <v>156480.8336</v>
      </c>
      <c r="AD85" s="107">
        <f>AC85+AD84</f>
        <v>192004.96434</v>
      </c>
      <c r="AE85" s="100">
        <f>AD85+AE84</f>
        <v>235901.204455</v>
      </c>
      <c r="AF85" s="100">
        <f>AE85+AF84</f>
        <v>290262.58128875</v>
      </c>
      <c r="AG85" s="100">
        <f>AF85+AG84</f>
        <v>357705.3790209375</v>
      </c>
      <c r="AH85" s="100">
        <f>AG85+AH84</f>
        <v>441499.9528761719</v>
      </c>
      <c r="AI85" s="100">
        <f>AH85+AI84</f>
        <v>545734.2468852148</v>
      </c>
      <c r="AJ85" s="100">
        <f>AI85+AJ84</f>
        <v>653031.0408942578</v>
      </c>
      <c r="AK85" s="108">
        <f>AJ85+AK84</f>
        <v>763390.3349033009</v>
      </c>
    </row>
    <row r="86" ht="14.6" customHeight="1">
      <c r="A86" s="90"/>
      <c r="B86" s="109"/>
      <c r="C86" s="109"/>
      <c r="D86" s="109"/>
      <c r="E86" s="109"/>
      <c r="F86" s="110"/>
      <c r="G86" s="109"/>
      <c r="H86" s="109"/>
      <c r="I86" s="109"/>
      <c r="J86" s="109"/>
      <c r="K86" s="109"/>
      <c r="L86" s="111"/>
      <c r="M86" s="109"/>
      <c r="N86" s="109"/>
      <c r="O86" s="112"/>
      <c r="P86" s="113"/>
      <c r="Q86" s="114"/>
      <c r="R86" s="109"/>
      <c r="S86" s="109"/>
      <c r="T86" s="109"/>
      <c r="U86" s="109"/>
      <c r="V86" s="109"/>
      <c r="W86" s="109"/>
      <c r="X86" s="109"/>
      <c r="Y86" s="109"/>
      <c r="Z86" s="109"/>
      <c r="AA86" s="109"/>
      <c r="AB86" s="109"/>
      <c r="AC86" s="109"/>
      <c r="AD86" s="115"/>
      <c r="AE86" s="109"/>
      <c r="AF86" s="109"/>
      <c r="AG86" s="109"/>
      <c r="AH86" s="109"/>
      <c r="AI86" s="109"/>
      <c r="AJ86" s="109"/>
      <c r="AK86" s="116"/>
    </row>
    <row r="87" ht="14.6" customHeight="1">
      <c r="A87" s="90"/>
      <c r="B87" s="109"/>
      <c r="C87" s="109"/>
      <c r="D87" s="109"/>
      <c r="E87" s="109"/>
      <c r="F87" s="110"/>
      <c r="G87" s="109"/>
      <c r="H87" s="109"/>
      <c r="I87" s="109"/>
      <c r="J87" s="109"/>
      <c r="K87" s="109"/>
      <c r="L87" s="111"/>
      <c r="M87" s="109"/>
      <c r="N87" s="109"/>
      <c r="O87" s="112"/>
      <c r="P87" s="113"/>
      <c r="Q87" s="114"/>
      <c r="R87" s="109"/>
      <c r="S87" s="109"/>
      <c r="T87" s="109"/>
      <c r="U87" s="109"/>
      <c r="V87" s="109"/>
      <c r="W87" s="109"/>
      <c r="X87" s="109"/>
      <c r="Y87" s="109"/>
      <c r="Z87" s="109"/>
      <c r="AA87" s="109"/>
      <c r="AB87" s="109"/>
      <c r="AC87" s="109"/>
      <c r="AD87" s="115"/>
      <c r="AE87" s="109"/>
      <c r="AF87" s="109"/>
      <c r="AG87" s="109"/>
      <c r="AH87" s="109"/>
      <c r="AI87" s="109"/>
      <c r="AJ87" s="109"/>
      <c r="AK87" s="116"/>
    </row>
    <row r="88" ht="14.6" customHeight="1">
      <c r="A88" s="90"/>
      <c r="B88" s="109"/>
      <c r="C88" s="109"/>
      <c r="D88" s="109"/>
      <c r="E88" s="151"/>
      <c r="F88" s="110"/>
      <c r="G88" s="109"/>
      <c r="H88" s="109"/>
      <c r="I88" s="109"/>
      <c r="J88" s="109"/>
      <c r="K88" s="109"/>
      <c r="L88" s="111"/>
      <c r="M88" s="109"/>
      <c r="N88" s="109"/>
      <c r="O88" s="112"/>
      <c r="P88" s="113"/>
      <c r="Q88" s="114"/>
      <c r="R88" s="109"/>
      <c r="S88" s="109"/>
      <c r="T88" s="109"/>
      <c r="U88" s="109"/>
      <c r="V88" s="109"/>
      <c r="W88" s="109"/>
      <c r="X88" s="109"/>
      <c r="Y88" s="109"/>
      <c r="Z88" s="109"/>
      <c r="AA88" s="109"/>
      <c r="AB88" s="109"/>
      <c r="AC88" s="109"/>
      <c r="AD88" s="115"/>
      <c r="AE88" s="109"/>
      <c r="AF88" s="109"/>
      <c r="AG88" s="109"/>
      <c r="AH88" s="109"/>
      <c r="AI88" s="109"/>
      <c r="AJ88" s="109"/>
      <c r="AK88" s="116"/>
    </row>
    <row r="89" ht="14.6" customHeight="1">
      <c r="A89" t="s" s="148">
        <v>60</v>
      </c>
      <c r="B89" s="152"/>
      <c r="C89" s="109"/>
      <c r="D89" s="109"/>
      <c r="E89" s="109"/>
      <c r="F89" s="110"/>
      <c r="G89" s="109"/>
      <c r="H89" s="109"/>
      <c r="I89" s="109"/>
      <c r="J89" s="109"/>
      <c r="K89" s="109"/>
      <c r="L89" s="111"/>
      <c r="M89" s="109"/>
      <c r="N89" s="109"/>
      <c r="O89" s="112"/>
      <c r="P89" s="113"/>
      <c r="Q89" s="114"/>
      <c r="R89" s="109"/>
      <c r="S89" s="109"/>
      <c r="T89" s="109"/>
      <c r="U89" s="109"/>
      <c r="V89" s="109"/>
      <c r="W89" s="109"/>
      <c r="X89" s="109"/>
      <c r="Y89" s="109"/>
      <c r="Z89" s="109"/>
      <c r="AA89" s="109"/>
      <c r="AB89" s="109"/>
      <c r="AC89" s="109"/>
      <c r="AD89" s="115"/>
      <c r="AE89" s="109"/>
      <c r="AF89" s="109"/>
      <c r="AG89" s="109"/>
      <c r="AH89" s="109"/>
      <c r="AI89" s="109"/>
      <c r="AJ89" s="109"/>
      <c r="AK89" t="s" s="153">
        <v>61</v>
      </c>
    </row>
    <row r="90" ht="14.6" customHeight="1">
      <c r="A90" t="s" s="65">
        <v>62</v>
      </c>
      <c r="B90" s="47">
        <f>0</f>
        <v>0</v>
      </c>
      <c r="C90" s="47">
        <f>C85*$B$115</f>
        <v>3307.5</v>
      </c>
      <c r="D90" s="47">
        <f>D85*$B$115</f>
        <v>9555.000000000002</v>
      </c>
      <c r="E90" s="47">
        <f>E85*$B$115</f>
        <v>18865</v>
      </c>
      <c r="F90" s="52">
        <f>F85*$B$115</f>
        <v>31237.5</v>
      </c>
      <c r="G90" s="47">
        <f>G85*$B$115</f>
        <v>74235.000000000015</v>
      </c>
      <c r="H90" s="47">
        <f>H85*$B$115</f>
        <v>147857.5</v>
      </c>
      <c r="I90" s="47">
        <f>I85*$B$115</f>
        <v>252105</v>
      </c>
      <c r="J90" s="47">
        <f>J85*$B$115</f>
        <v>386977.5</v>
      </c>
      <c r="K90" s="47">
        <f>K85*$B$115</f>
        <v>552475</v>
      </c>
      <c r="L90" s="53">
        <f>L85*$B$115</f>
        <v>748597.5000000001</v>
      </c>
      <c r="M90" s="47">
        <f>M85*$B$115</f>
        <v>975345</v>
      </c>
      <c r="N90" s="47">
        <f>N85*$B$115</f>
        <v>1508342.5</v>
      </c>
      <c r="O90" s="44">
        <f>O85*$B$115</f>
        <v>2347590</v>
      </c>
      <c r="P90" s="45">
        <f>P85*$B$115</f>
        <v>3493087.5</v>
      </c>
      <c r="Q90" s="46">
        <f>Q85*$B$115</f>
        <v>4944835</v>
      </c>
      <c r="R90" s="47">
        <f>R85*$B$115</f>
        <v>6702832.5</v>
      </c>
      <c r="S90" s="47">
        <f>S85*$B$115</f>
        <v>8828330</v>
      </c>
      <c r="T90" s="47">
        <f>T85*$B$115</f>
        <v>11394827.5</v>
      </c>
      <c r="U90" s="47">
        <f>U85*$B$115</f>
        <v>14490525</v>
      </c>
      <c r="V90" s="47">
        <f>V85*$B$115</f>
        <v>18221262.5</v>
      </c>
      <c r="W90" s="47">
        <f>W85*$B$115</f>
        <v>22714048</v>
      </c>
      <c r="X90" s="47">
        <f>X85*$B$115</f>
        <v>28121291.1</v>
      </c>
      <c r="Y90" s="47">
        <f>Y85*$B$115</f>
        <v>34625883.32</v>
      </c>
      <c r="Z90" s="47">
        <f>Z85*$B$115</f>
        <v>42502161.94000001</v>
      </c>
      <c r="AA90" s="47">
        <f>AA85*$B$115</f>
        <v>52093048.56</v>
      </c>
      <c r="AB90" s="47">
        <f>AB85*$B$115</f>
        <v>63827195.18</v>
      </c>
      <c r="AC90" s="47">
        <f>AC85*$B$115</f>
        <v>78240416.80000001</v>
      </c>
      <c r="AD90" s="48">
        <f>AD85*$B$115</f>
        <v>96002482.17</v>
      </c>
      <c r="AE90" s="47">
        <f>AE85*$B$115</f>
        <v>117950602.2275</v>
      </c>
      <c r="AF90" s="47">
        <f>AF85*$B$115</f>
        <v>145131290.644375</v>
      </c>
      <c r="AG90" s="47">
        <f>AG85*$B$115</f>
        <v>178852689.5104688</v>
      </c>
      <c r="AH90" s="47">
        <f>AH85*$B$115</f>
        <v>220749976.4380859</v>
      </c>
      <c r="AI90" s="47">
        <f>AI85*$B$115</f>
        <v>272867123.4426074</v>
      </c>
      <c r="AJ90" s="47">
        <f>AJ85*$B$115</f>
        <v>326515520.4471289</v>
      </c>
      <c r="AK90" s="50">
        <f>AK85*$B$115</f>
        <v>381695167.4516504</v>
      </c>
    </row>
    <row r="91" ht="14.6" customHeight="1">
      <c r="A91" t="s" s="65">
        <v>63</v>
      </c>
      <c r="B91" s="109"/>
      <c r="C91" s="149">
        <f>C85*$B119</f>
        <v>46.30500000000001</v>
      </c>
      <c r="D91" s="149">
        <f>D85*$B119</f>
        <v>133.77</v>
      </c>
      <c r="E91" s="149">
        <f>E85*$B119</f>
        <v>264.11</v>
      </c>
      <c r="F91" s="154">
        <f>F85*$B119</f>
        <v>437.325</v>
      </c>
      <c r="G91" s="149">
        <f>G85*$B119</f>
        <v>1039.29</v>
      </c>
      <c r="H91" s="149">
        <f>H85*$B119</f>
        <v>2070.005</v>
      </c>
      <c r="I91" s="149">
        <f>I85*$B119</f>
        <v>3529.47</v>
      </c>
      <c r="J91" s="149">
        <f>J85*$B119</f>
        <v>5417.685</v>
      </c>
      <c r="K91" s="149">
        <f>K85*$B119</f>
        <v>7734.650000000001</v>
      </c>
      <c r="L91" s="155">
        <f>L85*$B119</f>
        <v>10480.365</v>
      </c>
      <c r="M91" s="149">
        <f>M85*$B119</f>
        <v>13654.83</v>
      </c>
      <c r="N91" s="149">
        <f>N85*$B119</f>
        <v>21116.795</v>
      </c>
      <c r="O91" s="156">
        <f>O85*$B119</f>
        <v>32866.26</v>
      </c>
      <c r="P91" s="157">
        <f>P85*$B119</f>
        <v>48903.225</v>
      </c>
      <c r="Q91" s="158">
        <f>Q85*$B119</f>
        <v>69227.69</v>
      </c>
      <c r="R91" s="149">
        <f>R85*$B119</f>
        <v>93839.655</v>
      </c>
      <c r="S91" s="149">
        <f>S85*$B119</f>
        <v>123596.62</v>
      </c>
      <c r="T91" s="149">
        <f>T85*$B119</f>
        <v>159527.585</v>
      </c>
      <c r="U91" s="149">
        <f>U85*$B119</f>
        <v>202867.35</v>
      </c>
      <c r="V91" s="149">
        <f>V85*$B119</f>
        <v>255097.675</v>
      </c>
      <c r="W91" s="149">
        <f>W85*$B119</f>
        <v>317996.672</v>
      </c>
      <c r="X91" s="149">
        <f>X85*$B119</f>
        <v>393698.0754</v>
      </c>
      <c r="Y91" s="149">
        <f>Y85*$B119</f>
        <v>484762.36648</v>
      </c>
      <c r="Z91" s="149">
        <f>Z85*$B119</f>
        <v>595030.26716</v>
      </c>
      <c r="AA91" s="149">
        <f>AA85*$B119</f>
        <v>729302.67984</v>
      </c>
      <c r="AB91" s="149">
        <f>AB85*$B119</f>
        <v>893580.7325200001</v>
      </c>
      <c r="AC91" s="149">
        <f>AC85*$B119</f>
        <v>1095365.8352</v>
      </c>
      <c r="AD91" s="159">
        <f>AD85*$B119</f>
        <v>1344034.75038</v>
      </c>
      <c r="AE91" s="149">
        <f>AE85*$B119</f>
        <v>1651308.431185</v>
      </c>
      <c r="AF91" s="149">
        <f>AF85*$B119</f>
        <v>2031838.06902125</v>
      </c>
      <c r="AG91" s="149">
        <f>AG85*$B119</f>
        <v>2503937.653146562</v>
      </c>
      <c r="AH91" s="149">
        <f>AH85*$B119</f>
        <v>3090499.670133203</v>
      </c>
      <c r="AI91" s="149">
        <f>AI85*$B119</f>
        <v>3820139.728196504</v>
      </c>
      <c r="AJ91" s="149">
        <f>AJ85*$B119</f>
        <v>4571217.286259805</v>
      </c>
      <c r="AK91" s="160">
        <f>AK85*$B119</f>
        <v>5343732.344323106</v>
      </c>
    </row>
    <row r="92" ht="14.6" customHeight="1">
      <c r="A92" t="s" s="161">
        <v>64</v>
      </c>
      <c r="B92" t="s" s="162">
        <v>65</v>
      </c>
      <c r="C92" t="s" s="162">
        <v>65</v>
      </c>
      <c r="D92" s="163">
        <f>(D90/C90)-1</f>
        <v>1.888888888888889</v>
      </c>
      <c r="E92" s="163">
        <f>(E90/D90)-1</f>
        <v>0.9743589743589745</v>
      </c>
      <c r="F92" s="164">
        <f>(F90/E90)-1</f>
        <v>0.6558441558441557</v>
      </c>
      <c r="G92" s="163">
        <f>(G90/F90)-1</f>
        <v>1.376470588235294</v>
      </c>
      <c r="H92" s="163">
        <f>(H90/G90)-1</f>
        <v>0.9917491749174918</v>
      </c>
      <c r="I92" s="163">
        <f>(I90/H90)-1</f>
        <v>0.7050538525269261</v>
      </c>
      <c r="J92" s="163">
        <f>(J90/I90)-1</f>
        <v>0.5349854227405246</v>
      </c>
      <c r="K92" s="163">
        <f>(K90/J90)-1</f>
        <v>0.4276669832225388</v>
      </c>
      <c r="L92" s="165">
        <f>(L90/K90)-1</f>
        <v>0.3549889135254991</v>
      </c>
      <c r="M92" s="163">
        <f>(M90/L90)-1</f>
        <v>0.302896416298478</v>
      </c>
      <c r="N92" s="163">
        <f>(N90/M90)-1</f>
        <v>0.5464707359959811</v>
      </c>
      <c r="O92" s="166">
        <f>(O90/N90)-1</f>
        <v>0.5564038008608785</v>
      </c>
      <c r="P92" s="167">
        <f>(P90/O90)-1</f>
        <v>0.4879461490294301</v>
      </c>
      <c r="Q92" s="168">
        <f>(Q90/P90)-1</f>
        <v>0.4156058214974574</v>
      </c>
      <c r="R92" s="163">
        <f>(R90/Q90)-1</f>
        <v>0.355521973938463</v>
      </c>
      <c r="S92" s="163">
        <f>(S90/R90)-1</f>
        <v>0.3171043734122849</v>
      </c>
      <c r="T92" s="163">
        <f>(T90/S90)-1</f>
        <v>0.2907115502025865</v>
      </c>
      <c r="U92" s="163">
        <f>(U90/T90)-1</f>
        <v>0.2716756791623216</v>
      </c>
      <c r="V92" s="163">
        <f>(V90/U90)-1</f>
        <v>0.2574604784850791</v>
      </c>
      <c r="W92" s="163">
        <f>(W90/V90)-1</f>
        <v>0.2465682880096811</v>
      </c>
      <c r="X92" s="163">
        <f>(X90/W90)-1</f>
        <v>0.2380572190390722</v>
      </c>
      <c r="Y92" s="163">
        <f>(Y90/X90)-1</f>
        <v>0.2313048926832524</v>
      </c>
      <c r="Z92" s="163">
        <f>(Z90/Y90)-1</f>
        <v>0.2274679478126309</v>
      </c>
      <c r="AA92" s="163">
        <f>(AA90/Z90)-1</f>
        <v>0.2256564415132432</v>
      </c>
      <c r="AB92" s="163">
        <f>(AB90/AA90)-1</f>
        <v>0.2252535980205648</v>
      </c>
      <c r="AC92" s="163">
        <f>(AC90/AB90)-1</f>
        <v>0.2258163088531946</v>
      </c>
      <c r="AD92" s="169">
        <f>(AD90/AC90)-1</f>
        <v>0.2270190535334673</v>
      </c>
      <c r="AE92" s="163">
        <f>(AE90/AD90)-1</f>
        <v>0.2286203394057515</v>
      </c>
      <c r="AF92" s="163">
        <f>(AF90/AE90)-1</f>
        <v>0.2304412856192934</v>
      </c>
      <c r="AG92" s="163">
        <f>(AG90/AF90)-1</f>
        <v>0.2323509886556689</v>
      </c>
      <c r="AH92" s="163">
        <f>(AH90/AG90)-1</f>
        <v>0.2342558394972574</v>
      </c>
      <c r="AI92" s="163">
        <f>(AI90/AH90)-1</f>
        <v>0.236091291358026</v>
      </c>
      <c r="AJ92" s="163">
        <f>(AJ90/AI90)-1</f>
        <v>0.1966099701850137</v>
      </c>
      <c r="AK92" s="170">
        <f>(AK90/AJ90)-1</f>
        <v>0.1689954796910076</v>
      </c>
    </row>
    <row r="93" ht="16.5" customHeight="1">
      <c r="A93" t="s" s="171">
        <v>66</v>
      </c>
      <c r="B93" s="172">
        <f>0</f>
        <v>0</v>
      </c>
      <c r="C93" s="172">
        <f>C90*$B$111+(C91*$B117)</f>
        <v>45.47812500000001</v>
      </c>
      <c r="D93" s="172">
        <f>D90*$B$111+(D91*$B117)</f>
        <v>131.38125</v>
      </c>
      <c r="E93" s="172">
        <f>E90*$B$111+(E91*$B117)</f>
        <v>259.3937500000001</v>
      </c>
      <c r="F93" s="173">
        <f>F90*$B$111+(F91*$B117)</f>
        <v>429.5156250000001</v>
      </c>
      <c r="G93" s="172">
        <f>G90*$B$111+(G91*$B117)</f>
        <v>1020.73125</v>
      </c>
      <c r="H93" s="172">
        <f>H90*$B$111+(H91*$B117)</f>
        <v>2033.040625</v>
      </c>
      <c r="I93" s="172">
        <f>I90*$B$111+(I91*$B117)</f>
        <v>3466.44375</v>
      </c>
      <c r="J93" s="172">
        <f>J90*$B$111+(J91*$B117)</f>
        <v>5320.940625000001</v>
      </c>
      <c r="K93" s="172">
        <f>K90*$B$111+(K91*$B117)</f>
        <v>7596.531250000001</v>
      </c>
      <c r="L93" s="174">
        <f>L90*$B$111+(L91*$B117)</f>
        <v>10293.215625</v>
      </c>
      <c r="M93" s="172">
        <f>M90*$B$111+(M91*$B117)</f>
        <v>13410.99375</v>
      </c>
      <c r="N93" s="172">
        <f>N90*$B$111+(N91*$B117)</f>
        <v>20739.709375000006</v>
      </c>
      <c r="O93" s="175">
        <f>O90*$B$111+(O91*$B117)</f>
        <v>32279.3625</v>
      </c>
      <c r="P93" s="176">
        <f>P90*$B$111+(P91*$B117)</f>
        <v>48029.953125</v>
      </c>
      <c r="Q93" s="177">
        <f>Q90*$B$111+(Q91*$B117)</f>
        <v>67991.481250000012</v>
      </c>
      <c r="R93" s="172">
        <f>R90*$B$111+(R91*$B117)</f>
        <v>92163.946874999994</v>
      </c>
      <c r="S93" s="172">
        <f>S90*$B$111+(S91*$B117)</f>
        <v>121389.5375</v>
      </c>
      <c r="T93" s="172">
        <f>T90*$B$111+(T91*$B117)</f>
        <v>156678.878125</v>
      </c>
      <c r="U93" s="172">
        <f>U90*$B$111+(U91*$B117)</f>
        <v>199244.71875</v>
      </c>
      <c r="V93" s="172">
        <f>V90*$B$111+(V91*$B117)</f>
        <v>250542.359375</v>
      </c>
      <c r="W93" s="172">
        <f>W90*$B$111+(W91*$B117)</f>
        <v>312318.16</v>
      </c>
      <c r="X93" s="172">
        <f>X90*$B$111+(X91*$B117)</f>
        <v>386667.7526250001</v>
      </c>
      <c r="Y93" s="172">
        <f>Y90*$B$111+(Y91*$B117)</f>
        <v>476105.8956500001</v>
      </c>
      <c r="Z93" s="172">
        <f>Z90*$B$111+(Z91*$B117)</f>
        <v>584404.726675</v>
      </c>
      <c r="AA93" s="172">
        <f>AA90*$B$111+(AA91*$B117)</f>
        <v>716279.4177000001</v>
      </c>
      <c r="AB93" s="172">
        <f>AB90*$B$111+(AB91*$B117)</f>
        <v>877623.9337250001</v>
      </c>
      <c r="AC93" s="172">
        <f>AC90*$B$111+(AC91*$B117)</f>
        <v>1075805.731</v>
      </c>
      <c r="AD93" s="178">
        <f>AD90*$B$111+(AD91*$B117)</f>
        <v>1320034.1298375</v>
      </c>
      <c r="AE93" s="172">
        <f>AE90*$B$111+(AE91*$B117)</f>
        <v>1621820.780628125</v>
      </c>
      <c r="AF93" s="172">
        <f>AF90*$B$111+(AF91*$B117)</f>
        <v>1995555.246360156</v>
      </c>
      <c r="AG93" s="172">
        <f>AG90*$B$111+(AG91*$B117)</f>
        <v>2459224.480768945</v>
      </c>
      <c r="AH93" s="172">
        <f>AH90*$B$111+(AH91*$B117)</f>
        <v>3035312.176023682</v>
      </c>
      <c r="AI93" s="172">
        <f>AI90*$B$111+(AI91*$B117)</f>
        <v>3751922.947335852</v>
      </c>
      <c r="AJ93" s="172">
        <f>AJ90*$B$111+(AJ91*$B117)</f>
        <v>4489588.406148022</v>
      </c>
      <c r="AK93" s="179">
        <f>AK90*$B$111+(AK91*$B117)</f>
        <v>5248308.552460194</v>
      </c>
    </row>
    <row r="94" ht="14.6" customHeight="1">
      <c r="A94" t="s" s="65">
        <v>67</v>
      </c>
      <c r="B94" s="180">
        <v>0</v>
      </c>
      <c r="C94" s="180">
        <v>0</v>
      </c>
      <c r="D94" s="180">
        <f>(D93/C93)-1</f>
        <v>1.888888888888889</v>
      </c>
      <c r="E94" s="180">
        <f>(E93/D93)-1</f>
        <v>0.9743589743589745</v>
      </c>
      <c r="F94" s="181">
        <f>(F93/E93)-1</f>
        <v>0.6558441558441559</v>
      </c>
      <c r="G94" s="180">
        <f>(G93/F93)-1</f>
        <v>1.376470588235294</v>
      </c>
      <c r="H94" s="180">
        <f>(H93/G93)-1</f>
        <v>0.9917491749174916</v>
      </c>
      <c r="I94" s="180">
        <f>(I93/H93)-1</f>
        <v>0.7050538525269261</v>
      </c>
      <c r="J94" s="180">
        <f>(J93/I93)-1</f>
        <v>0.5349854227405249</v>
      </c>
      <c r="K94" s="180">
        <f>(K93/J93)-1</f>
        <v>0.4276669832225386</v>
      </c>
      <c r="L94" s="182">
        <f>(L93/K93)-1</f>
        <v>0.3549889135254991</v>
      </c>
      <c r="M94" s="180">
        <f>(M93/L93)-1</f>
        <v>0.302896416298478</v>
      </c>
      <c r="N94" s="180">
        <f>(N93/M93)-1</f>
        <v>0.5464707359959813</v>
      </c>
      <c r="O94" s="183">
        <f>(O93/N93)-1</f>
        <v>0.5564038008608785</v>
      </c>
      <c r="P94" s="184">
        <f>(P93/O93)-1</f>
        <v>0.4879461490294301</v>
      </c>
      <c r="Q94" s="185">
        <f>(Q93/P93)-1</f>
        <v>0.4156058214974576</v>
      </c>
      <c r="R94" s="180">
        <f>(R93/Q93)-1</f>
        <v>0.3555219739384627</v>
      </c>
      <c r="S94" s="186">
        <f>(R93/Q93)-1</f>
        <v>0.3555219739384627</v>
      </c>
      <c r="T94" s="180">
        <f>(T93/S93)-1</f>
        <v>0.2907115502025863</v>
      </c>
      <c r="U94" s="180">
        <f>(U93/T93)-1</f>
        <v>0.2716756791623218</v>
      </c>
      <c r="V94" s="180">
        <f>(V93/U93)-1</f>
        <v>0.2574604784850791</v>
      </c>
      <c r="W94" s="180">
        <f>(W93/V93)-1</f>
        <v>0.2465682880096809</v>
      </c>
      <c r="X94" s="180">
        <f>(X93/W93)-1</f>
        <v>0.2380572190390724</v>
      </c>
      <c r="Y94" s="180">
        <f>(Y93/X93)-1</f>
        <v>0.2313048926832524</v>
      </c>
      <c r="Z94" s="180">
        <f>(Z93/Y93)-1</f>
        <v>0.2274679478126307</v>
      </c>
      <c r="AA94" s="180">
        <f>(AA93/Z93)-1</f>
        <v>0.2256564415132434</v>
      </c>
      <c r="AB94" s="180">
        <f>(AB93/AA93)-1</f>
        <v>0.2252535980205648</v>
      </c>
      <c r="AC94" s="180">
        <f>(AC93/AB93)-1</f>
        <v>0.2258163088531944</v>
      </c>
      <c r="AD94" s="187">
        <f>(AD93/AC93)-1</f>
        <v>0.2270190535334673</v>
      </c>
      <c r="AE94" s="180">
        <f>(AE93/AD93)-1</f>
        <v>0.2286203394057513</v>
      </c>
      <c r="AF94" s="180">
        <f>(AF93/AE93)-1</f>
        <v>0.2304412856192932</v>
      </c>
      <c r="AG94" s="180">
        <f>(AG93/AF93)-1</f>
        <v>0.2323509886556687</v>
      </c>
      <c r="AH94" s="180">
        <f>(AH93/AG93)-1</f>
        <v>0.2342558394972576</v>
      </c>
      <c r="AI94" s="180">
        <f>(AI93/AH93)-1</f>
        <v>0.236091291358026</v>
      </c>
      <c r="AJ94" s="180">
        <f>(AJ93/AI93)-1</f>
        <v>0.1966099701850135</v>
      </c>
      <c r="AK94" s="188">
        <f>(AK93/AJ93)-1</f>
        <v>0.1689954796910076</v>
      </c>
    </row>
    <row r="95" ht="14.6" customHeight="1">
      <c r="A95" s="54"/>
      <c r="B95" s="47"/>
      <c r="C95" s="47"/>
      <c r="D95" s="47"/>
      <c r="E95" s="47"/>
      <c r="F95" s="52"/>
      <c r="G95" s="47"/>
      <c r="H95" s="47"/>
      <c r="I95" s="47"/>
      <c r="J95" s="47"/>
      <c r="K95" s="47"/>
      <c r="L95" s="53"/>
      <c r="M95" s="47"/>
      <c r="N95" s="47"/>
      <c r="O95" s="44"/>
      <c r="P95" s="45"/>
      <c r="Q95" s="46"/>
      <c r="R95" s="47"/>
      <c r="S95" s="47"/>
      <c r="T95" s="47"/>
      <c r="U95" s="47"/>
      <c r="V95" s="47"/>
      <c r="W95" s="47"/>
      <c r="X95" s="47"/>
      <c r="Y95" s="47"/>
      <c r="Z95" s="47"/>
      <c r="AA95" s="47"/>
      <c r="AB95" s="47"/>
      <c r="AC95" s="47"/>
      <c r="AD95" s="48"/>
      <c r="AE95" s="47"/>
      <c r="AF95" s="47"/>
      <c r="AG95" s="47"/>
      <c r="AH95" s="47"/>
      <c r="AI95" s="47"/>
      <c r="AJ95" s="47"/>
      <c r="AK95" s="50"/>
    </row>
    <row r="96" ht="14.6" customHeight="1">
      <c r="A96" s="54"/>
      <c r="B96" s="47"/>
      <c r="C96" s="47"/>
      <c r="D96" s="47"/>
      <c r="E96" s="47"/>
      <c r="F96" s="52"/>
      <c r="G96" s="47"/>
      <c r="H96" s="47"/>
      <c r="I96" s="47"/>
      <c r="J96" s="47"/>
      <c r="K96" s="47"/>
      <c r="L96" s="53"/>
      <c r="M96" s="47"/>
      <c r="N96" s="47"/>
      <c r="O96" s="44"/>
      <c r="P96" s="45"/>
      <c r="Q96" s="46"/>
      <c r="R96" s="47"/>
      <c r="S96" s="47"/>
      <c r="T96" s="47"/>
      <c r="U96" s="47"/>
      <c r="V96" s="47"/>
      <c r="W96" s="47"/>
      <c r="X96" s="47"/>
      <c r="Y96" s="47"/>
      <c r="Z96" s="47"/>
      <c r="AA96" s="47"/>
      <c r="AB96" s="47"/>
      <c r="AC96" s="47"/>
      <c r="AD96" s="48"/>
      <c r="AE96" s="47"/>
      <c r="AF96" s="47"/>
      <c r="AG96" s="47"/>
      <c r="AH96" s="47"/>
      <c r="AI96" s="47"/>
      <c r="AJ96" s="47"/>
      <c r="AK96" t="s" s="153">
        <v>68</v>
      </c>
    </row>
    <row r="97" ht="14.6" customHeight="1">
      <c r="A97" t="s" s="189">
        <v>69</v>
      </c>
      <c r="B97" s="190">
        <f>B79+B93</f>
        <v>-23250</v>
      </c>
      <c r="C97" s="190">
        <f>C79+C93</f>
        <v>-23204.521875</v>
      </c>
      <c r="D97" s="190">
        <f>D79+D93</f>
        <v>-21943.61875</v>
      </c>
      <c r="E97" s="190">
        <f>E79+E93</f>
        <v>-20990.60625</v>
      </c>
      <c r="F97" s="191">
        <f>F79+F93</f>
        <v>-126570.484375</v>
      </c>
      <c r="G97" s="190">
        <f>G79+G93</f>
        <v>-60979.26875</v>
      </c>
      <c r="H97" s="190">
        <f>H79+H93</f>
        <v>-59966.959375</v>
      </c>
      <c r="I97" s="190">
        <f>I79+I93</f>
        <v>-58533.55625</v>
      </c>
      <c r="J97" s="190">
        <f>J79+J93</f>
        <v>-56679.059375</v>
      </c>
      <c r="K97" s="190">
        <f>K79+K93</f>
        <v>-54403.46875</v>
      </c>
      <c r="L97" s="192">
        <f>L79+L93</f>
        <v>-105306.784375</v>
      </c>
      <c r="M97" s="190">
        <f>M79+M93</f>
        <v>-170689.00625</v>
      </c>
      <c r="N97" s="190">
        <f>N79+N93</f>
        <v>-293360.290625</v>
      </c>
      <c r="O97" s="193">
        <f>O79+O93</f>
        <v>-281820.6375</v>
      </c>
      <c r="P97" s="194">
        <f>P79+P93</f>
        <v>-266070.046875</v>
      </c>
      <c r="Q97" s="195">
        <f>Q79+Q93</f>
        <v>-246108.51875</v>
      </c>
      <c r="R97" s="190">
        <f>R79+R93</f>
        <v>-221936.053125</v>
      </c>
      <c r="S97" s="190">
        <f>S79+S93</f>
        <v>-212710.4625</v>
      </c>
      <c r="T97" s="190">
        <f>T79+T93</f>
        <v>-201421.121875</v>
      </c>
      <c r="U97" s="190">
        <f>U79+U93</f>
        <v>-192655.28125</v>
      </c>
      <c r="V97" s="190">
        <f>V79+V93</f>
        <v>-175917.640625</v>
      </c>
      <c r="W97" s="190">
        <f>W79+W93</f>
        <v>-155613.84</v>
      </c>
      <c r="X97" s="190">
        <f>X79+X93</f>
        <v>-131030.6473749999</v>
      </c>
      <c r="Y97" s="190">
        <f>Y79+Y93</f>
        <v>-101312.1843499999</v>
      </c>
      <c r="Z97" s="190">
        <f>Z79+Z93</f>
        <v>-82592.873324999935</v>
      </c>
      <c r="AA97" s="190">
        <f>AA79+AA93</f>
        <v>-62692.582299999893</v>
      </c>
      <c r="AB97" s="190">
        <f>AB79+AB93</f>
        <v>-41316.066274999874</v>
      </c>
      <c r="AC97" s="190">
        <f>AC79+AC93</f>
        <v>-18094.268999999855</v>
      </c>
      <c r="AD97" s="196">
        <f>AD79+AD93</f>
        <v>7434.129837500164</v>
      </c>
      <c r="AE97" s="197">
        <f>AE79+AE93</f>
        <v>26845.780628125183</v>
      </c>
      <c r="AF97" s="197">
        <f>AF79+AF93</f>
        <v>58861.496360156219</v>
      </c>
      <c r="AG97" s="197">
        <f>AG79+AG93</f>
        <v>95382.293268945068</v>
      </c>
      <c r="AH97" s="197">
        <f>AH79+AH93</f>
        <v>140534.4416486816</v>
      </c>
      <c r="AI97" s="197">
        <f>AI79+AI93</f>
        <v>189725.7793671023</v>
      </c>
      <c r="AJ97" s="197">
        <f>AJ79+AJ93</f>
        <v>3764488.406148022</v>
      </c>
      <c r="AK97" s="198">
        <f>AK79+AK93</f>
        <v>4523208.552460194</v>
      </c>
    </row>
    <row r="98" ht="14.6" customHeight="1">
      <c r="A98" s="199"/>
      <c r="B98" s="42"/>
      <c r="C98" s="70"/>
      <c r="D98" s="47"/>
      <c r="E98" s="47"/>
      <c r="F98" s="52"/>
      <c r="G98" s="47"/>
      <c r="H98" s="47"/>
      <c r="I98" s="47"/>
      <c r="J98" s="47"/>
      <c r="K98" s="47"/>
      <c r="L98" s="53"/>
      <c r="M98" s="47"/>
      <c r="N98" s="47"/>
      <c r="O98" s="44"/>
      <c r="P98" s="45"/>
      <c r="Q98" s="46"/>
      <c r="R98" s="47"/>
      <c r="S98" s="47"/>
      <c r="T98" s="47"/>
      <c r="U98" s="47"/>
      <c r="V98" s="47"/>
      <c r="W98" s="47"/>
      <c r="X98" s="47"/>
      <c r="Y98" s="47"/>
      <c r="Z98" s="47"/>
      <c r="AA98" s="47"/>
      <c r="AB98" s="47"/>
      <c r="AC98" s="47"/>
      <c r="AD98" s="48"/>
      <c r="AE98" s="47"/>
      <c r="AF98" s="47"/>
      <c r="AG98" s="47"/>
      <c r="AH98" s="47"/>
      <c r="AI98" s="47"/>
      <c r="AJ98" s="47"/>
      <c r="AK98" s="50"/>
    </row>
    <row r="99" ht="14.6" customHeight="1">
      <c r="A99" s="200"/>
      <c r="B99" s="201"/>
      <c r="C99" s="201"/>
      <c r="D99" s="201"/>
      <c r="E99" s="201"/>
      <c r="F99" s="202"/>
      <c r="G99" s="201"/>
      <c r="H99" s="201"/>
      <c r="I99" s="201"/>
      <c r="J99" s="201"/>
      <c r="K99" s="201"/>
      <c r="L99" s="203"/>
      <c r="M99" s="201"/>
      <c r="N99" s="201"/>
      <c r="O99" s="204"/>
      <c r="P99" s="205"/>
      <c r="Q99" s="206"/>
      <c r="R99" s="201"/>
      <c r="S99" s="201"/>
      <c r="T99" s="201"/>
      <c r="U99" s="201"/>
      <c r="V99" s="201"/>
      <c r="W99" s="201"/>
      <c r="X99" s="201"/>
      <c r="Y99" s="201"/>
      <c r="Z99" s="201"/>
      <c r="AA99" s="201"/>
      <c r="AB99" s="201"/>
      <c r="AC99" s="201"/>
      <c r="AD99" s="207"/>
      <c r="AE99" s="201"/>
      <c r="AF99" s="201"/>
      <c r="AG99" s="201"/>
      <c r="AH99" s="201"/>
      <c r="AI99" s="201"/>
      <c r="AJ99" s="201"/>
      <c r="AK99" t="s" s="153">
        <v>70</v>
      </c>
    </row>
    <row r="100" ht="14.6" customHeight="1">
      <c r="A100" t="s" s="208">
        <v>71</v>
      </c>
      <c r="B100" s="201">
        <f>B5+B79+B93</f>
        <v>1750</v>
      </c>
      <c r="C100" s="201">
        <f>C5+C79+C93+B100</f>
        <v>3545.478125</v>
      </c>
      <c r="D100" s="201">
        <f>D5+D79+D93+C100</f>
        <v>6601.859375</v>
      </c>
      <c r="E100" s="201">
        <f>E5+E79+E93+D100</f>
        <v>10611.253125</v>
      </c>
      <c r="F100" s="202">
        <f>F5+F79+F93+E100</f>
        <v>384040.76875</v>
      </c>
      <c r="G100" s="201">
        <f>G5+G79+G93+F100</f>
        <v>323061.5</v>
      </c>
      <c r="H100" s="201">
        <f>H5+H79+H93+G100</f>
        <v>263094.540625</v>
      </c>
      <c r="I100" s="201">
        <f>I5+I79+I93+H100</f>
        <v>204560.984375</v>
      </c>
      <c r="J100" s="201">
        <f>J5+J79+J93+I100</f>
        <v>147881.925</v>
      </c>
      <c r="K100" s="201">
        <f>K5+K79+K93+J100</f>
        <v>93478.456250000047</v>
      </c>
      <c r="L100" s="203">
        <f>L5+L79+L93+K100</f>
        <v>2988171.671875</v>
      </c>
      <c r="M100" s="201">
        <f>M5+M79+M93+L100</f>
        <v>2817482.665625</v>
      </c>
      <c r="N100" s="201">
        <f>N5+N79+N93+M100</f>
        <v>2524122.375</v>
      </c>
      <c r="O100" s="204">
        <f>O5+O79+O93+N100</f>
        <v>2242301.7375</v>
      </c>
      <c r="P100" s="205">
        <f>P5+P79+P93+O100</f>
        <v>1976231.690625</v>
      </c>
      <c r="Q100" s="206">
        <f>Q5+Q79+Q93+P100</f>
        <v>1730123.171875</v>
      </c>
      <c r="R100" s="201">
        <f>R5+R79+R93+Q100</f>
        <v>1508187.11875</v>
      </c>
      <c r="S100" s="201">
        <f>S5+S79+S93+R100</f>
        <v>1295476.65625</v>
      </c>
      <c r="T100" s="201">
        <f>T5+T79+T93+S100</f>
        <v>1094055.534375</v>
      </c>
      <c r="U100" s="201">
        <f>U5+U79+U93+T100</f>
        <v>901400.2531249998</v>
      </c>
      <c r="V100" s="201">
        <f>V5+V79+V93+U100</f>
        <v>725482.6124999998</v>
      </c>
      <c r="W100" s="201">
        <f>W5+W79+W93+V100</f>
        <v>569868.7724999998</v>
      </c>
      <c r="X100" s="201">
        <f>X5+X79+X93+W100</f>
        <v>438838.125125</v>
      </c>
      <c r="Y100" s="201">
        <f>Y5+Y79+Y93+X100</f>
        <v>337525.9407750001</v>
      </c>
      <c r="Z100" s="201">
        <f>Z5+Z79+Z93+Y100</f>
        <v>254933.0674500001</v>
      </c>
      <c r="AA100" s="201">
        <f>AA5+AA79+AA93+Z100</f>
        <v>192240.4851500003</v>
      </c>
      <c r="AB100" s="201">
        <f>AB5+AB79+AB93+AA100</f>
        <v>150924.4188750004</v>
      </c>
      <c r="AC100" s="201">
        <f>AC5+AC79+AC93+AB100</f>
        <v>132830.1498750005</v>
      </c>
      <c r="AD100" s="207">
        <f>AD5+AD79+AD93+AC100</f>
        <v>140264.2797125007</v>
      </c>
      <c r="AE100" s="201">
        <f>AE5+AE79+AE93+AD100</f>
        <v>167110.0603406259</v>
      </c>
      <c r="AF100" s="201">
        <f>AF5+AF79+AF93+AE100</f>
        <v>225971.5567007821</v>
      </c>
      <c r="AG100" s="201">
        <f>AG5+AG79+AG93+AF100</f>
        <v>321353.8499697272</v>
      </c>
      <c r="AH100" s="201">
        <f>AH5+AH79+AH93+AG100</f>
        <v>461888.2916184088</v>
      </c>
      <c r="AI100" s="201">
        <f>AI5+AI79+AI93+AH100</f>
        <v>651614.0709855112</v>
      </c>
      <c r="AJ100" s="201">
        <f>AJ5+AJ79+AJ93+AI100</f>
        <v>4416102.477133533</v>
      </c>
      <c r="AK100" s="209">
        <f>AK5+AK79+AK93+AJ100</f>
        <v>8939311.029593727</v>
      </c>
    </row>
    <row r="101" ht="14.6" customHeight="1">
      <c r="A101" s="54"/>
      <c r="B101" s="47"/>
      <c r="C101" s="47"/>
      <c r="D101" s="47"/>
      <c r="E101" s="47"/>
      <c r="F101" s="52"/>
      <c r="G101" s="47"/>
      <c r="H101" s="47"/>
      <c r="I101" s="47"/>
      <c r="J101" s="47"/>
      <c r="K101" s="47"/>
      <c r="L101" s="53"/>
      <c r="M101" s="47"/>
      <c r="N101" s="47"/>
      <c r="O101" s="44"/>
      <c r="P101" s="45"/>
      <c r="Q101" s="46"/>
      <c r="R101" s="47"/>
      <c r="S101" s="47"/>
      <c r="T101" s="47"/>
      <c r="U101" s="47"/>
      <c r="V101" s="47"/>
      <c r="W101" s="47"/>
      <c r="X101" s="47"/>
      <c r="Y101" s="47"/>
      <c r="Z101" s="47"/>
      <c r="AA101" s="47"/>
      <c r="AB101" s="47"/>
      <c r="AC101" s="47"/>
      <c r="AD101" s="48"/>
      <c r="AE101" s="47"/>
      <c r="AF101" s="47"/>
      <c r="AG101" s="47"/>
      <c r="AH101" s="47"/>
      <c r="AI101" s="47"/>
      <c r="AJ101" s="47"/>
      <c r="AK101" s="50"/>
    </row>
    <row r="102" ht="16.5" customHeight="1">
      <c r="A102" s="210"/>
      <c r="B102" s="211"/>
      <c r="C102" s="211"/>
      <c r="D102" s="211"/>
      <c r="E102" s="211"/>
      <c r="F102" s="212"/>
      <c r="G102" s="211"/>
      <c r="H102" s="211"/>
      <c r="I102" s="211"/>
      <c r="J102" s="211"/>
      <c r="K102" s="211"/>
      <c r="L102" s="213"/>
      <c r="M102" s="211"/>
      <c r="N102" s="211"/>
      <c r="O102" s="214"/>
      <c r="P102" s="215"/>
      <c r="Q102" s="216"/>
      <c r="R102" s="211"/>
      <c r="S102" s="211"/>
      <c r="T102" s="211"/>
      <c r="U102" s="211"/>
      <c r="V102" s="211"/>
      <c r="W102" s="211"/>
      <c r="X102" s="211"/>
      <c r="Y102" s="211"/>
      <c r="Z102" s="211"/>
      <c r="AA102" s="211"/>
      <c r="AB102" s="211"/>
      <c r="AC102" s="211"/>
      <c r="AD102" s="217"/>
      <c r="AE102" s="211"/>
      <c r="AF102" s="211"/>
      <c r="AG102" s="211"/>
      <c r="AH102" s="211"/>
      <c r="AI102" s="211"/>
      <c r="AJ102" s="211"/>
      <c r="AK102" t="s" s="153">
        <v>72</v>
      </c>
    </row>
    <row r="103" ht="16.5" customHeight="1">
      <c r="A103" t="s" s="218">
        <v>73</v>
      </c>
      <c r="B103" s="211">
        <f>B93*12*8</f>
        <v>0</v>
      </c>
      <c r="C103" s="211">
        <f>C93*12*8</f>
        <v>4365.900000000001</v>
      </c>
      <c r="D103" s="211">
        <f>D93*12*8</f>
        <v>12612.6</v>
      </c>
      <c r="E103" s="211">
        <f>E93*12*8</f>
        <v>24901.800000000007</v>
      </c>
      <c r="F103" s="212">
        <f>F93*12*8</f>
        <v>41233.500000000015</v>
      </c>
      <c r="G103" s="211">
        <f>G93*12*8</f>
        <v>97990.200000000026</v>
      </c>
      <c r="H103" s="211">
        <f>H93*12*8</f>
        <v>195171.9</v>
      </c>
      <c r="I103" s="211">
        <f>I93*12*8</f>
        <v>332778.6</v>
      </c>
      <c r="J103" s="211">
        <f>J93*12*8</f>
        <v>510810.3000000001</v>
      </c>
      <c r="K103" s="211">
        <f>K93*12*8</f>
        <v>729267.0000000001</v>
      </c>
      <c r="L103" s="212">
        <f>L93*12*8</f>
        <v>988148.7000000002</v>
      </c>
      <c r="M103" s="211">
        <f>M93*12*8</f>
        <v>1287455.4</v>
      </c>
      <c r="N103" s="211">
        <f>N93*12*8</f>
        <v>1991012.100000001</v>
      </c>
      <c r="O103" s="214">
        <f>O93*12*8</f>
        <v>3098818.8</v>
      </c>
      <c r="P103" s="215">
        <f>P93*12*8</f>
        <v>4610875.5</v>
      </c>
      <c r="Q103" s="216">
        <f>Q93*12*8</f>
        <v>6527182.200000001</v>
      </c>
      <c r="R103" s="211">
        <f>R93*12*8</f>
        <v>8847738.899999999</v>
      </c>
      <c r="S103" s="211">
        <f>S93*12*8</f>
        <v>11653395.6</v>
      </c>
      <c r="T103" s="211">
        <f>T93*12*8</f>
        <v>15041172.3</v>
      </c>
      <c r="U103" s="211">
        <f>U93*12*8</f>
        <v>19127493</v>
      </c>
      <c r="V103" s="211">
        <f>V93*12*8</f>
        <v>24052066.5</v>
      </c>
      <c r="W103" s="211">
        <f>W93*12*8</f>
        <v>29982543.36</v>
      </c>
      <c r="X103" s="211">
        <f>X93*12*8</f>
        <v>37120104.252</v>
      </c>
      <c r="Y103" s="211">
        <f>Y93*12*8</f>
        <v>45706165.98240001</v>
      </c>
      <c r="Z103" s="211">
        <f>Z93*12*8</f>
        <v>56102853.7608</v>
      </c>
      <c r="AA103" s="211">
        <f>AA93*12*8</f>
        <v>68762824.09920001</v>
      </c>
      <c r="AB103" s="211">
        <f>AB93*12*8</f>
        <v>84251897.6376</v>
      </c>
      <c r="AC103" s="211">
        <f>AC93*12*8</f>
        <v>103277350.176</v>
      </c>
      <c r="AD103" s="217">
        <f>AD93*12*8</f>
        <v>126723276.4644</v>
      </c>
      <c r="AE103" s="211">
        <f>AE93*12*8</f>
        <v>155694794.9403</v>
      </c>
      <c r="AF103" s="211">
        <f>AF93*12*8</f>
        <v>191573303.650575</v>
      </c>
      <c r="AG103" s="211">
        <f>AG93*12*8</f>
        <v>236085550.1538187</v>
      </c>
      <c r="AH103" s="211">
        <f>AH93*12*8</f>
        <v>291389968.8982735</v>
      </c>
      <c r="AI103" s="211">
        <f>AI93*12*8</f>
        <v>360184602.9442418</v>
      </c>
      <c r="AJ103" s="211">
        <f>AJ93*12*8</f>
        <v>431000486.9902101</v>
      </c>
      <c r="AK103" s="219">
        <f>AK93*12*8</f>
        <v>503837621.0361786</v>
      </c>
    </row>
    <row r="104" ht="14.6" customHeight="1">
      <c r="A104" s="220"/>
      <c r="B104" s="55"/>
      <c r="C104" s="55"/>
      <c r="D104" s="55"/>
      <c r="E104" s="55"/>
      <c r="F104" s="56"/>
      <c r="G104" s="55"/>
      <c r="H104" s="55"/>
      <c r="I104" s="55"/>
      <c r="J104" s="55"/>
      <c r="K104" s="55"/>
      <c r="L104" s="57"/>
      <c r="M104" s="221"/>
      <c r="N104" s="55"/>
      <c r="O104" s="58"/>
      <c r="P104" s="59"/>
      <c r="Q104" s="60"/>
      <c r="R104" s="55"/>
      <c r="S104" s="55"/>
      <c r="T104" s="55"/>
      <c r="U104" s="55"/>
      <c r="V104" s="55"/>
      <c r="W104" s="55"/>
      <c r="X104" s="55"/>
      <c r="Y104" s="55"/>
      <c r="Z104" s="55"/>
      <c r="AA104" s="55"/>
      <c r="AB104" s="55"/>
      <c r="AC104" s="55"/>
      <c r="AD104" s="61"/>
      <c r="AE104" s="55"/>
      <c r="AF104" s="55"/>
      <c r="AG104" s="55"/>
      <c r="AH104" s="55"/>
      <c r="AI104" s="55"/>
      <c r="AJ104" s="55"/>
      <c r="AK104" s="64"/>
    </row>
    <row r="105" ht="14.6" customHeight="1">
      <c r="A105" t="s" s="148">
        <v>74</v>
      </c>
      <c r="B105" s="55"/>
      <c r="C105" s="55"/>
      <c r="D105" s="55"/>
      <c r="E105" s="55"/>
      <c r="F105" s="56"/>
      <c r="G105" s="55"/>
      <c r="H105" s="55"/>
      <c r="I105" s="55"/>
      <c r="J105" s="55"/>
      <c r="K105" s="55"/>
      <c r="L105" s="57"/>
      <c r="M105" s="55"/>
      <c r="N105" s="55"/>
      <c r="O105" s="58"/>
      <c r="P105" s="59"/>
      <c r="Q105" s="60"/>
      <c r="R105" s="55"/>
      <c r="S105" s="55"/>
      <c r="T105" s="55"/>
      <c r="U105" s="55"/>
      <c r="V105" s="55"/>
      <c r="W105" s="55"/>
      <c r="X105" s="55"/>
      <c r="Y105" s="55"/>
      <c r="Z105" s="55"/>
      <c r="AA105" s="55"/>
      <c r="AB105" s="55"/>
      <c r="AC105" s="55"/>
      <c r="AD105" s="61"/>
      <c r="AE105" s="55"/>
      <c r="AF105" s="55"/>
      <c r="AG105" s="55"/>
      <c r="AH105" s="55"/>
      <c r="AI105" s="55"/>
      <c r="AJ105" s="55"/>
      <c r="AK105" s="64"/>
    </row>
    <row r="106" ht="14.6" customHeight="1">
      <c r="A106" t="s" s="65">
        <v>75</v>
      </c>
      <c r="B106" s="109">
        <v>500000000000</v>
      </c>
      <c r="C106" s="55"/>
      <c r="D106" s="55"/>
      <c r="E106" s="55"/>
      <c r="F106" s="56"/>
      <c r="G106" s="55"/>
      <c r="H106" s="55"/>
      <c r="I106" s="55"/>
      <c r="J106" s="55"/>
      <c r="K106" s="55"/>
      <c r="L106" s="57"/>
      <c r="M106" s="55"/>
      <c r="N106" s="55"/>
      <c r="O106" s="58"/>
      <c r="P106" s="59"/>
      <c r="Q106" s="60"/>
      <c r="R106" s="55"/>
      <c r="S106" s="55"/>
      <c r="T106" s="55"/>
      <c r="U106" s="55"/>
      <c r="V106" s="55"/>
      <c r="W106" s="55"/>
      <c r="X106" s="55"/>
      <c r="Y106" s="55"/>
      <c r="Z106" s="55"/>
      <c r="AA106" s="55"/>
      <c r="AB106" s="55"/>
      <c r="AC106" s="55"/>
      <c r="AD106" s="61"/>
      <c r="AE106" s="55"/>
      <c r="AF106" s="55"/>
      <c r="AG106" s="55"/>
      <c r="AH106" s="55"/>
      <c r="AI106" s="55"/>
      <c r="AJ106" s="55"/>
      <c r="AK106" t="s" s="153">
        <v>76</v>
      </c>
    </row>
    <row r="107" ht="14.6" customHeight="1">
      <c r="A107" t="s" s="208">
        <v>77</v>
      </c>
      <c r="B107" s="222">
        <f>(B90*12)/$B106</f>
        <v>0</v>
      </c>
      <c r="C107" s="222">
        <f>(C90*12)/$B106</f>
        <v>7.938000000000001e-08</v>
      </c>
      <c r="D107" s="222">
        <f>(D90*12)/$B106</f>
        <v>2.293200000000001e-07</v>
      </c>
      <c r="E107" s="222">
        <f>(E90*12)/$B106</f>
        <v>4.527600000000001e-07</v>
      </c>
      <c r="F107" s="223">
        <f>(F90*12)/$B106</f>
        <v>7.497000000000001e-07</v>
      </c>
      <c r="G107" s="222">
        <f>(G90*12)/$B106</f>
        <v>1.78164e-06</v>
      </c>
      <c r="H107" s="222">
        <f>(H90*12)/$B106</f>
        <v>3.548580000000001e-06</v>
      </c>
      <c r="I107" s="222">
        <f>(I90*12)/$B106</f>
        <v>6.050520000000001e-06</v>
      </c>
      <c r="J107" s="222">
        <f>(J90*12)/$B106</f>
        <v>9.287459999999999e-06</v>
      </c>
      <c r="K107" s="222">
        <f>(K90*12)/$B106</f>
        <v>1.32594e-05</v>
      </c>
      <c r="L107" s="224">
        <f>(L90*12)/$B106</f>
        <v>1.796634e-05</v>
      </c>
      <c r="M107" s="222">
        <f>(M90*12)/$B106</f>
        <v>2.340828e-05</v>
      </c>
      <c r="N107" s="222">
        <f>(N90*12)/$B106</f>
        <v>3.620022000000001e-05</v>
      </c>
      <c r="O107" s="225">
        <f>(O90*12)/$B106</f>
        <v>5.634216e-05</v>
      </c>
      <c r="P107" s="226">
        <f>(P90*12)/$B106</f>
        <v>8.38341e-05</v>
      </c>
      <c r="Q107" s="227">
        <f>(Q90*12)/$B106</f>
        <v>0.000118676040</v>
      </c>
      <c r="R107" s="222">
        <f>(R90*12)/$B106</f>
        <v>0.000160867980</v>
      </c>
      <c r="S107" s="222">
        <f>(S90*12)/$B106</f>
        <v>0.000211879920</v>
      </c>
      <c r="T107" s="222">
        <f>(T90*12)/$B106</f>
        <v>0.000273475860</v>
      </c>
      <c r="U107" s="222">
        <f>(U90*12)/$B106</f>
        <v>0.0003477726</v>
      </c>
      <c r="V107" s="222">
        <f>(V90*12)/$B106</f>
        <v>0.0004373103</v>
      </c>
      <c r="W107" s="222">
        <f>(W90*12)/$B106</f>
        <v>0.0005451371520000002</v>
      </c>
      <c r="X107" s="222">
        <f>(X90*12)/$B106</f>
        <v>0.0006749109864000001</v>
      </c>
      <c r="Y107" s="222">
        <f>(Y90*12)/$B106</f>
        <v>0.0008310211996800001</v>
      </c>
      <c r="Z107" s="222">
        <f>(Z90*12)/$B106</f>
        <v>0.00102005188656</v>
      </c>
      <c r="AA107" s="222">
        <f>(AA90*12)/$B106</f>
        <v>0.00125023316544</v>
      </c>
      <c r="AB107" s="222">
        <f>(AB90*12)/$B106</f>
        <v>0.00153185268432</v>
      </c>
      <c r="AC107" s="222">
        <f>(AC90*12)/$B106</f>
        <v>0.0018777700032</v>
      </c>
      <c r="AD107" s="228">
        <f>(AD90*12)/$B106</f>
        <v>0.00230405957208</v>
      </c>
      <c r="AE107" s="222">
        <f>(AE90*12)/$B106</f>
        <v>0.00283081445346</v>
      </c>
      <c r="AF107" s="222">
        <f>(AF90*12)/$B106</f>
        <v>0.003483150975465</v>
      </c>
      <c r="AG107" s="222">
        <f>(AG90*12)/$B106</f>
        <v>0.00429246454825125</v>
      </c>
      <c r="AH107" s="222">
        <f>(AH90*12)/$B106</f>
        <v>0.005297999434514062</v>
      </c>
      <c r="AI107" s="222">
        <f>(AI90*12)/$B106</f>
        <v>0.006548810962622578</v>
      </c>
      <c r="AJ107" s="222">
        <f>(AJ90*12)/$B106</f>
        <v>0.007836372490731094</v>
      </c>
      <c r="AK107" s="229">
        <f>(AK90*12)/$B106</f>
        <v>0.009160684018839611</v>
      </c>
    </row>
    <row r="108" ht="15.6" customHeight="1">
      <c r="A108" s="230"/>
      <c r="B108" s="231"/>
      <c r="C108" s="231"/>
      <c r="D108" s="231"/>
      <c r="E108" s="231"/>
      <c r="F108" s="232"/>
      <c r="G108" s="231"/>
      <c r="H108" s="231"/>
      <c r="I108" s="231"/>
      <c r="J108" s="231"/>
      <c r="K108" s="231"/>
      <c r="L108" s="233"/>
      <c r="M108" s="231"/>
      <c r="N108" s="231"/>
      <c r="O108" s="231"/>
      <c r="P108" s="231"/>
      <c r="Q108" s="231"/>
      <c r="R108" s="231"/>
      <c r="S108" s="231"/>
      <c r="T108" s="231"/>
      <c r="U108" s="231"/>
      <c r="V108" s="231"/>
      <c r="W108" s="231"/>
      <c r="X108" s="231"/>
      <c r="Y108" s="231"/>
      <c r="Z108" s="231"/>
      <c r="AA108" s="231"/>
      <c r="AB108" s="231"/>
      <c r="AC108" s="231"/>
      <c r="AD108" s="234"/>
      <c r="AE108" s="231"/>
      <c r="AF108" s="231"/>
      <c r="AG108" s="231"/>
      <c r="AH108" s="231"/>
      <c r="AI108" s="231"/>
      <c r="AJ108" s="231"/>
      <c r="AK108" s="235"/>
    </row>
    <row r="109" ht="15.6" customHeight="1">
      <c r="A109" s="236"/>
      <c r="B109" s="237"/>
      <c r="C109" s="238"/>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9"/>
      <c r="AE109" s="238"/>
      <c r="AF109" s="240"/>
      <c r="AG109" s="241"/>
      <c r="AH109" s="242"/>
      <c r="AI109" s="238"/>
      <c r="AJ109" s="238"/>
      <c r="AK109" s="243"/>
    </row>
    <row r="110" ht="14.6" customHeight="1">
      <c r="A110" t="s" s="244">
        <v>78</v>
      </c>
      <c r="B110" s="245"/>
      <c r="C110" s="246"/>
      <c r="D110" s="246"/>
      <c r="E110" s="246"/>
      <c r="F110" s="247"/>
      <c r="G110" s="247"/>
      <c r="H110" s="248"/>
      <c r="I110" s="247"/>
      <c r="J110" s="246"/>
      <c r="K110" s="246"/>
      <c r="L110" s="246"/>
      <c r="M110" s="247"/>
      <c r="N110" s="247"/>
      <c r="O110" s="249"/>
      <c r="P110" s="250"/>
      <c r="Q110" s="251"/>
      <c r="R110" s="246"/>
      <c r="S110" s="246"/>
      <c r="T110" s="246"/>
      <c r="U110" s="246"/>
      <c r="V110" s="246"/>
      <c r="W110" s="246"/>
      <c r="X110" s="246"/>
      <c r="Y110" s="247"/>
      <c r="Z110" s="252"/>
      <c r="AA110" s="253"/>
      <c r="AB110" s="253"/>
      <c r="AC110" s="254"/>
      <c r="AD110" s="247"/>
      <c r="AE110" s="255"/>
      <c r="AF110" s="256"/>
      <c r="AG110" s="257"/>
      <c r="AH110" s="258"/>
      <c r="AI110" s="253"/>
      <c r="AJ110" s="253"/>
      <c r="AK110" s="259"/>
    </row>
    <row r="111" ht="14.6" customHeight="1">
      <c r="A111" t="s" s="260">
        <v>79</v>
      </c>
      <c r="B111" s="261">
        <v>0.006750000000000001</v>
      </c>
      <c r="C111" s="246"/>
      <c r="D111" s="246"/>
      <c r="E111" s="246"/>
      <c r="F111" s="247"/>
      <c r="G111" s="247"/>
      <c r="H111" s="248"/>
      <c r="I111" s="247"/>
      <c r="J111" s="246"/>
      <c r="K111" s="246"/>
      <c r="L111" s="246"/>
      <c r="M111" s="247"/>
      <c r="N111" s="247"/>
      <c r="O111" s="249"/>
      <c r="P111" s="250"/>
      <c r="Q111" s="251"/>
      <c r="R111" s="246"/>
      <c r="S111" s="246"/>
      <c r="T111" s="246"/>
      <c r="U111" s="246"/>
      <c r="V111" s="246"/>
      <c r="W111" s="246"/>
      <c r="X111" s="246"/>
      <c r="Y111" s="247"/>
      <c r="Z111" s="262"/>
      <c r="AA111" s="263"/>
      <c r="AB111" s="263"/>
      <c r="AC111" s="263"/>
      <c r="AD111" s="254"/>
      <c r="AE111" s="264"/>
      <c r="AF111" s="265"/>
      <c r="AG111" s="266"/>
      <c r="AH111" s="267"/>
      <c r="AI111" s="263"/>
      <c r="AJ111" s="263"/>
      <c r="AK111" s="268"/>
    </row>
    <row r="112" ht="14.6" customHeight="1">
      <c r="A112" t="s" s="260">
        <v>80</v>
      </c>
      <c r="B112" s="269">
        <v>0.5</v>
      </c>
      <c r="C112" s="270"/>
      <c r="D112" s="248"/>
      <c r="E112" s="248"/>
      <c r="F112" s="271"/>
      <c r="G112" s="271"/>
      <c r="H112" s="272"/>
      <c r="I112" s="271"/>
      <c r="J112" s="248"/>
      <c r="K112" s="248"/>
      <c r="L112" s="248"/>
      <c r="M112" s="271"/>
      <c r="N112" s="271"/>
      <c r="O112" s="273"/>
      <c r="P112" s="274"/>
      <c r="Q112" s="275"/>
      <c r="R112" s="248"/>
      <c r="S112" s="248"/>
      <c r="T112" s="248"/>
      <c r="U112" s="248"/>
      <c r="V112" s="248"/>
      <c r="W112" s="248"/>
      <c r="X112" s="248"/>
      <c r="Y112" s="271"/>
      <c r="Z112" s="276"/>
      <c r="AA112" s="277"/>
      <c r="AB112" s="277"/>
      <c r="AC112" s="277"/>
      <c r="AD112" s="278"/>
      <c r="AE112" s="279"/>
      <c r="AF112" s="280"/>
      <c r="AG112" s="281"/>
      <c r="AH112" s="282"/>
      <c r="AI112" s="277"/>
      <c r="AJ112" s="277"/>
      <c r="AK112" s="283"/>
    </row>
    <row r="113" ht="14.6" customHeight="1">
      <c r="A113" t="s" s="260">
        <v>81</v>
      </c>
      <c r="B113" s="284">
        <v>0.035</v>
      </c>
      <c r="C113" s="270"/>
      <c r="D113" s="248"/>
      <c r="E113" s="248"/>
      <c r="F113" s="271"/>
      <c r="G113" s="271"/>
      <c r="H113" s="272"/>
      <c r="I113" s="271"/>
      <c r="J113" s="248"/>
      <c r="K113" s="248"/>
      <c r="L113" s="248"/>
      <c r="M113" s="271"/>
      <c r="N113" s="271"/>
      <c r="O113" s="273"/>
      <c r="P113" s="274"/>
      <c r="Q113" s="275"/>
      <c r="R113" s="248"/>
      <c r="S113" s="248"/>
      <c r="T113" s="248"/>
      <c r="U113" s="248"/>
      <c r="V113" s="248"/>
      <c r="W113" s="248"/>
      <c r="X113" s="248"/>
      <c r="Y113" s="271"/>
      <c r="Z113" s="276"/>
      <c r="AA113" s="277"/>
      <c r="AB113" s="277"/>
      <c r="AC113" s="277"/>
      <c r="AD113" s="278"/>
      <c r="AE113" s="279"/>
      <c r="AF113" s="280"/>
      <c r="AG113" s="281"/>
      <c r="AH113" s="282"/>
      <c r="AI113" s="277"/>
      <c r="AJ113" s="277"/>
      <c r="AK113" s="283"/>
    </row>
    <row r="114" ht="14.6" customHeight="1">
      <c r="A114" t="s" s="260">
        <v>82</v>
      </c>
      <c r="B114" s="284">
        <v>0.35</v>
      </c>
      <c r="C114" s="270"/>
      <c r="D114" s="248"/>
      <c r="E114" s="248"/>
      <c r="F114" s="271"/>
      <c r="G114" s="271"/>
      <c r="H114" s="272"/>
      <c r="I114" s="271"/>
      <c r="J114" s="248"/>
      <c r="K114" s="248"/>
      <c r="L114" s="248"/>
      <c r="M114" s="271"/>
      <c r="N114" s="271"/>
      <c r="O114" s="273"/>
      <c r="P114" s="274"/>
      <c r="Q114" s="275"/>
      <c r="R114" s="248"/>
      <c r="S114" s="248"/>
      <c r="T114" s="248"/>
      <c r="U114" s="248"/>
      <c r="V114" s="248"/>
      <c r="W114" s="248"/>
      <c r="X114" s="248"/>
      <c r="Y114" s="271"/>
      <c r="Z114" s="276"/>
      <c r="AA114" s="277"/>
      <c r="AB114" s="277"/>
      <c r="AC114" s="277"/>
      <c r="AD114" s="278"/>
      <c r="AE114" s="279"/>
      <c r="AF114" s="280"/>
      <c r="AG114" s="281"/>
      <c r="AH114" s="282"/>
      <c r="AI114" s="277"/>
      <c r="AJ114" s="277"/>
      <c r="AK114" s="283"/>
    </row>
    <row r="115" ht="14.6" customHeight="1">
      <c r="A115" t="s" s="260">
        <v>83</v>
      </c>
      <c r="B115" s="285">
        <v>500</v>
      </c>
      <c r="C115" s="286"/>
      <c r="D115" s="248"/>
      <c r="E115" s="248"/>
      <c r="F115" s="271"/>
      <c r="G115" s="271"/>
      <c r="H115" s="272"/>
      <c r="I115" s="271"/>
      <c r="J115" s="248"/>
      <c r="K115" s="248"/>
      <c r="L115" s="248"/>
      <c r="M115" s="271"/>
      <c r="N115" s="271"/>
      <c r="O115" s="273"/>
      <c r="P115" s="274"/>
      <c r="Q115" s="275"/>
      <c r="R115" s="248"/>
      <c r="S115" s="248"/>
      <c r="T115" s="248"/>
      <c r="U115" s="248"/>
      <c r="V115" s="248"/>
      <c r="W115" s="248"/>
      <c r="X115" s="248"/>
      <c r="Y115" s="271"/>
      <c r="Z115" s="276"/>
      <c r="AA115" s="277"/>
      <c r="AB115" s="277"/>
      <c r="AC115" s="277"/>
      <c r="AD115" s="278"/>
      <c r="AE115" s="279"/>
      <c r="AF115" s="280"/>
      <c r="AG115" s="281"/>
      <c r="AH115" s="282"/>
      <c r="AI115" s="277"/>
      <c r="AJ115" s="277"/>
      <c r="AK115" s="283"/>
    </row>
    <row r="116" ht="14.6" customHeight="1">
      <c r="A116" t="s" s="260">
        <v>84</v>
      </c>
      <c r="B116" s="287">
        <v>1</v>
      </c>
      <c r="C116" s="246"/>
      <c r="D116" s="246"/>
      <c r="E116" s="246"/>
      <c r="F116" s="247"/>
      <c r="G116" s="247"/>
      <c r="H116" s="248"/>
      <c r="I116" s="247"/>
      <c r="J116" s="246"/>
      <c r="K116" s="246"/>
      <c r="L116" s="246"/>
      <c r="M116" s="247"/>
      <c r="N116" s="247"/>
      <c r="O116" s="249"/>
      <c r="P116" s="250"/>
      <c r="Q116" s="251"/>
      <c r="R116" s="246"/>
      <c r="S116" s="246"/>
      <c r="T116" s="246"/>
      <c r="U116" s="246"/>
      <c r="V116" s="246"/>
      <c r="W116" s="246"/>
      <c r="X116" s="246"/>
      <c r="Y116" s="247"/>
      <c r="Z116" s="262"/>
      <c r="AA116" s="263"/>
      <c r="AB116" s="263"/>
      <c r="AC116" s="263"/>
      <c r="AD116" s="288"/>
      <c r="AE116" s="264"/>
      <c r="AF116" s="265"/>
      <c r="AG116" s="266"/>
      <c r="AH116" s="267"/>
      <c r="AI116" s="263"/>
      <c r="AJ116" s="263"/>
      <c r="AK116" s="268"/>
    </row>
    <row r="117" ht="14.6" customHeight="1">
      <c r="A117" t="s" s="260">
        <v>85</v>
      </c>
      <c r="B117" s="285">
        <v>0.5</v>
      </c>
      <c r="C117" s="246"/>
      <c r="D117" s="246"/>
      <c r="E117" s="246"/>
      <c r="F117" s="247"/>
      <c r="G117" s="247"/>
      <c r="H117" s="246"/>
      <c r="I117" s="247"/>
      <c r="J117" s="246"/>
      <c r="K117" s="246"/>
      <c r="L117" s="246"/>
      <c r="M117" s="247"/>
      <c r="N117" s="247"/>
      <c r="O117" s="249"/>
      <c r="P117" s="250"/>
      <c r="Q117" s="251"/>
      <c r="R117" s="246"/>
      <c r="S117" s="246"/>
      <c r="T117" s="246"/>
      <c r="U117" s="246"/>
      <c r="V117" s="246"/>
      <c r="W117" s="246"/>
      <c r="X117" s="246"/>
      <c r="Y117" s="247"/>
      <c r="Z117" s="262"/>
      <c r="AA117" s="263"/>
      <c r="AB117" s="263"/>
      <c r="AC117" s="263"/>
      <c r="AD117" s="288"/>
      <c r="AE117" s="264"/>
      <c r="AF117" s="265"/>
      <c r="AG117" s="266"/>
      <c r="AH117" s="267"/>
      <c r="AI117" s="263"/>
      <c r="AJ117" s="263"/>
      <c r="AK117" s="268"/>
    </row>
    <row r="118" ht="14.6" customHeight="1">
      <c r="A118" t="s" s="260">
        <v>86</v>
      </c>
      <c r="B118" s="285">
        <v>50</v>
      </c>
      <c r="C118" s="248"/>
      <c r="D118" s="248"/>
      <c r="E118" s="248"/>
      <c r="F118" s="271"/>
      <c r="G118" s="271"/>
      <c r="H118" s="272"/>
      <c r="I118" s="271"/>
      <c r="J118" s="248"/>
      <c r="K118" s="248"/>
      <c r="L118" s="248"/>
      <c r="M118" s="271"/>
      <c r="N118" s="271"/>
      <c r="O118" s="273"/>
      <c r="P118" s="274"/>
      <c r="Q118" s="275"/>
      <c r="R118" s="248"/>
      <c r="S118" s="248"/>
      <c r="T118" s="248"/>
      <c r="U118" s="248"/>
      <c r="V118" s="248"/>
      <c r="W118" s="248"/>
      <c r="X118" s="248"/>
      <c r="Y118" s="271"/>
      <c r="Z118" s="276"/>
      <c r="AA118" s="277"/>
      <c r="AB118" s="277"/>
      <c r="AC118" s="277"/>
      <c r="AD118" s="278"/>
      <c r="AE118" s="279"/>
      <c r="AF118" s="280"/>
      <c r="AG118" s="281"/>
      <c r="AH118" s="282"/>
      <c r="AI118" s="277"/>
      <c r="AJ118" s="277"/>
      <c r="AK118" s="283"/>
    </row>
    <row r="119" ht="14.6" customHeight="1">
      <c r="A119" t="s" s="260">
        <v>87</v>
      </c>
      <c r="B119" s="289">
        <v>7</v>
      </c>
      <c r="C119" s="248"/>
      <c r="D119" s="248"/>
      <c r="E119" s="248"/>
      <c r="F119" s="271"/>
      <c r="G119" s="271"/>
      <c r="H119" s="272"/>
      <c r="I119" s="271"/>
      <c r="J119" s="248"/>
      <c r="K119" s="248"/>
      <c r="L119" s="248"/>
      <c r="M119" s="271"/>
      <c r="N119" s="271"/>
      <c r="O119" s="273"/>
      <c r="P119" s="274"/>
      <c r="Q119" s="275"/>
      <c r="R119" s="248"/>
      <c r="S119" s="248"/>
      <c r="T119" s="248"/>
      <c r="U119" s="248"/>
      <c r="V119" s="248"/>
      <c r="W119" s="248"/>
      <c r="X119" s="248"/>
      <c r="Y119" s="271"/>
      <c r="Z119" s="276"/>
      <c r="AA119" s="277"/>
      <c r="AB119" s="277"/>
      <c r="AC119" s="277"/>
      <c r="AD119" s="278"/>
      <c r="AE119" s="279"/>
      <c r="AF119" s="280"/>
      <c r="AG119" s="281"/>
      <c r="AH119" s="282"/>
      <c r="AI119" s="277"/>
      <c r="AJ119" s="277"/>
      <c r="AK119" s="283"/>
    </row>
    <row r="120" ht="14.6" customHeight="1">
      <c r="A120" s="290"/>
      <c r="B120" s="291"/>
      <c r="C120" s="248"/>
      <c r="D120" s="248"/>
      <c r="E120" s="248"/>
      <c r="F120" s="271"/>
      <c r="G120" s="271"/>
      <c r="H120" s="272"/>
      <c r="I120" s="271"/>
      <c r="J120" s="248"/>
      <c r="K120" s="248"/>
      <c r="L120" s="248"/>
      <c r="M120" s="271"/>
      <c r="N120" s="271"/>
      <c r="O120" s="273"/>
      <c r="P120" s="274"/>
      <c r="Q120" s="275"/>
      <c r="R120" s="248"/>
      <c r="S120" s="248"/>
      <c r="T120" s="248"/>
      <c r="U120" s="248"/>
      <c r="V120" s="248"/>
      <c r="W120" s="248"/>
      <c r="X120" s="248"/>
      <c r="Y120" s="271"/>
      <c r="Z120" s="276"/>
      <c r="AA120" s="277"/>
      <c r="AB120" s="277"/>
      <c r="AC120" s="277"/>
      <c r="AD120" s="278"/>
      <c r="AE120" s="279"/>
      <c r="AF120" s="280"/>
      <c r="AG120" s="281"/>
      <c r="AH120" s="282"/>
      <c r="AI120" s="277"/>
      <c r="AJ120" s="277"/>
      <c r="AK120" s="283"/>
    </row>
    <row r="121" ht="14.6" customHeight="1">
      <c r="A121" s="290"/>
      <c r="B121" s="291"/>
      <c r="C121" s="248"/>
      <c r="D121" s="248"/>
      <c r="E121" s="248"/>
      <c r="F121" s="271"/>
      <c r="G121" s="271"/>
      <c r="H121" s="272"/>
      <c r="I121" s="271"/>
      <c r="J121" s="248"/>
      <c r="K121" s="248"/>
      <c r="L121" s="248"/>
      <c r="M121" s="271"/>
      <c r="N121" s="271"/>
      <c r="O121" s="273"/>
      <c r="P121" s="274"/>
      <c r="Q121" s="275"/>
      <c r="R121" s="248"/>
      <c r="S121" s="248"/>
      <c r="T121" s="248"/>
      <c r="U121" s="248"/>
      <c r="V121" s="248"/>
      <c r="W121" s="248"/>
      <c r="X121" s="248"/>
      <c r="Y121" s="271"/>
      <c r="Z121" s="276"/>
      <c r="AA121" s="277"/>
      <c r="AB121" s="277"/>
      <c r="AC121" s="277"/>
      <c r="AD121" s="278"/>
      <c r="AE121" s="279"/>
      <c r="AF121" s="280"/>
      <c r="AG121" s="281"/>
      <c r="AH121" s="282"/>
      <c r="AI121" s="277"/>
      <c r="AJ121" s="277"/>
      <c r="AK121" s="283"/>
    </row>
    <row r="122" ht="15.6" customHeight="1">
      <c r="A122" s="292"/>
      <c r="B122" s="293"/>
      <c r="C122" s="294"/>
      <c r="D122" s="294"/>
      <c r="E122" s="294"/>
      <c r="F122" s="295"/>
      <c r="G122" s="295"/>
      <c r="H122" s="296"/>
      <c r="I122" s="295"/>
      <c r="J122" s="294"/>
      <c r="K122" s="294"/>
      <c r="L122" s="294"/>
      <c r="M122" s="295"/>
      <c r="N122" s="295"/>
      <c r="O122" s="297"/>
      <c r="P122" s="298"/>
      <c r="Q122" s="299"/>
      <c r="R122" s="294"/>
      <c r="S122" s="294"/>
      <c r="T122" s="294"/>
      <c r="U122" s="294"/>
      <c r="V122" s="294"/>
      <c r="W122" s="294"/>
      <c r="X122" s="294"/>
      <c r="Y122" s="295"/>
      <c r="Z122" s="300"/>
      <c r="AA122" s="301"/>
      <c r="AB122" s="301"/>
      <c r="AC122" s="301"/>
      <c r="AD122" s="302"/>
      <c r="AE122" s="303"/>
      <c r="AF122" s="304"/>
      <c r="AG122" s="305"/>
      <c r="AH122" s="306"/>
      <c r="AI122" s="301"/>
      <c r="AJ122" s="301"/>
      <c r="AK122" s="307"/>
    </row>
  </sheetData>
  <conditionalFormatting sqref="B92:C92">
    <cfRule type="cellIs" dxfId="0" priority="1" operator="notEqual" stopIfTrue="1">
      <formula>"0"</formula>
    </cfRule>
  </conditionalFormatting>
  <pageMargins left="0.75" right="0.75" top="1" bottom="1" header="0.5" footer="0.5"/>
  <pageSetup firstPageNumber="1" fitToHeight="1" fitToWidth="1" scale="25" useFirstPageNumber="0" orientation="landscape" pageOrder="downThenOver"/>
  <drawing r:id="rId1"/>
  <legacyDrawing r:id="rId2"/>
</worksheet>
</file>

<file path=xl/worksheets/sheet3.xml><?xml version="1.0" encoding="utf-8"?>
<worksheet xmlns:r="http://schemas.openxmlformats.org/officeDocument/2006/relationships" xmlns="http://schemas.openxmlformats.org/spreadsheetml/2006/main">
  <dimension ref="A1:I13"/>
  <sheetViews>
    <sheetView workbookViewId="0" showGridLines="0" defaultGridColor="1"/>
  </sheetViews>
  <sheetFormatPr defaultColWidth="54.348" defaultRowHeight="18" customHeight="1" outlineLevelRow="0" outlineLevelCol="0"/>
  <cols>
    <col min="1" max="1" width="88.0234" style="308" customWidth="1"/>
    <col min="2" max="2" width="23.0781" style="308" customWidth="1"/>
    <col min="3" max="3" width="14.8125" style="308" customWidth="1"/>
    <col min="4" max="4" width="14.8125" style="308" customWidth="1"/>
    <col min="5" max="5" width="15" style="308" customWidth="1"/>
    <col min="6" max="6" width="15" style="308" customWidth="1"/>
    <col min="7" max="7" width="14.8125" style="308" customWidth="1"/>
    <col min="8" max="8" width="14.8125" style="308" customWidth="1"/>
    <col min="9" max="9" width="14.8125" style="308" customWidth="1"/>
    <col min="10" max="256" width="54.3516" style="308" customWidth="1"/>
  </cols>
  <sheetData>
    <row r="1" ht="22.6" customHeight="1">
      <c r="A1" t="s" s="309">
        <v>55</v>
      </c>
      <c r="B1" s="310"/>
      <c r="C1" s="311"/>
      <c r="D1" s="311"/>
      <c r="E1" s="311"/>
      <c r="F1" s="311"/>
      <c r="G1" s="311"/>
      <c r="H1" s="311"/>
      <c r="I1" s="311"/>
    </row>
    <row r="2" ht="14.6" customHeight="1">
      <c r="A2" s="312"/>
      <c r="B2" s="313">
        <v>42675</v>
      </c>
      <c r="C2" s="313">
        <v>42705</v>
      </c>
      <c r="D2" s="313">
        <v>42736</v>
      </c>
      <c r="E2" s="313">
        <v>42767</v>
      </c>
      <c r="F2" s="313">
        <v>42795</v>
      </c>
      <c r="G2" s="313">
        <v>42826</v>
      </c>
      <c r="H2" s="313">
        <v>42856</v>
      </c>
      <c r="I2" s="313">
        <v>42887</v>
      </c>
    </row>
    <row r="3" ht="22.6" customHeight="1">
      <c r="A3" t="s" s="314">
        <v>56</v>
      </c>
      <c r="B3" s="315">
        <f>'PAYYAP 36 Months - Table 1'!B82</f>
        <v>20</v>
      </c>
      <c r="C3" s="315">
        <f>'PAYYAP 36 Months - Table 1'!C82</f>
        <v>520</v>
      </c>
      <c r="D3" s="315">
        <f>'PAYYAP 36 Months - Table 1'!D82</f>
        <v>1020</v>
      </c>
      <c r="E3" s="315">
        <f>'PAYYAP 36 Months - Table 1'!E82</f>
        <v>1520</v>
      </c>
      <c r="F3" s="315">
        <f>'PAYYAP 36 Months - Table 1'!F82</f>
        <v>2020</v>
      </c>
      <c r="G3" s="315">
        <f>'PAYYAP 36 Months - Table 1'!G82</f>
        <v>7020</v>
      </c>
      <c r="H3" s="315">
        <f>'PAYYAP 36 Months - Table 1'!H82</f>
        <v>12020</v>
      </c>
      <c r="I3" s="315">
        <f>'PAYYAP 36 Months - Table 1'!I82</f>
        <v>17020</v>
      </c>
    </row>
    <row r="4" ht="22.6" customHeight="1">
      <c r="A4" t="s" s="314">
        <v>57</v>
      </c>
      <c r="B4" s="316">
        <f>'PAYYAP 36 Months - Table 1'!B83</f>
        <v>0.7000000000000001</v>
      </c>
      <c r="C4" s="316">
        <f>'PAYYAP 36 Months - Table 1'!C83</f>
        <v>18.2</v>
      </c>
      <c r="D4" s="316">
        <f>'PAYYAP 36 Months - Table 1'!D83</f>
        <v>35.7</v>
      </c>
      <c r="E4" s="316">
        <f>'PAYYAP 36 Months - Table 1'!E83</f>
        <v>53.2</v>
      </c>
      <c r="F4" s="316">
        <f>'PAYYAP 36 Months - Table 1'!F83</f>
        <v>70.7</v>
      </c>
      <c r="G4" s="316">
        <f>'PAYYAP 36 Months - Table 1'!G83</f>
        <v>245.7</v>
      </c>
      <c r="H4" s="316">
        <f>'PAYYAP 36 Months - Table 1'!H83</f>
        <v>420.7</v>
      </c>
      <c r="I4" s="316">
        <f>'PAYYAP 36 Months - Table 1'!I83</f>
        <v>595.7</v>
      </c>
    </row>
    <row r="5" ht="22.6" customHeight="1">
      <c r="A5" t="s" s="314">
        <v>58</v>
      </c>
      <c r="B5" s="315">
        <f>'PAYYAP 36 Months - Table 1'!B84</f>
        <v>0.245</v>
      </c>
      <c r="C5" s="315">
        <f>'PAYYAP 36 Months - Table 1'!C84</f>
        <v>6.370000000000001</v>
      </c>
      <c r="D5" s="315">
        <f>'PAYYAP 36 Months - Table 1'!D84</f>
        <v>12.495</v>
      </c>
      <c r="E5" s="315">
        <f>'PAYYAP 36 Months - Table 1'!E84</f>
        <v>18.62</v>
      </c>
      <c r="F5" s="315">
        <f>'PAYYAP 36 Months - Table 1'!F84</f>
        <v>24.745</v>
      </c>
      <c r="G5" s="315">
        <f>'PAYYAP 36 Months - Table 1'!G84</f>
        <v>85.995</v>
      </c>
      <c r="H5" s="315">
        <f>'PAYYAP 36 Months - Table 1'!H84</f>
        <v>147.245</v>
      </c>
      <c r="I5" s="315">
        <f>'PAYYAP 36 Months - Table 1'!I84</f>
        <v>208.495</v>
      </c>
    </row>
    <row r="6" ht="22.6" customHeight="1">
      <c r="A6" t="s" s="314">
        <v>59</v>
      </c>
      <c r="B6" s="317">
        <f>'PAYYAP 36 Months - Table 1'!B85</f>
        <v>0.245</v>
      </c>
      <c r="C6" s="317">
        <f>'PAYYAP 36 Months - Table 1'!C85</f>
        <v>6.615000000000001</v>
      </c>
      <c r="D6" s="318">
        <f>'PAYYAP 36 Months - Table 1'!D85</f>
        <v>19.11</v>
      </c>
      <c r="E6" s="318">
        <f>'PAYYAP 36 Months - Table 1'!E85</f>
        <v>37.73</v>
      </c>
      <c r="F6" s="317">
        <f>'PAYYAP 36 Months - Table 1'!F85</f>
        <v>62.47500000000001</v>
      </c>
      <c r="G6" s="318">
        <f>'PAYYAP 36 Months - Table 1'!G85</f>
        <v>148.47</v>
      </c>
      <c r="H6" s="317">
        <f>'PAYYAP 36 Months - Table 1'!H85</f>
        <v>295.715</v>
      </c>
      <c r="I6" s="318">
        <f>'PAYYAP 36 Months - Table 1'!I85</f>
        <v>504.21</v>
      </c>
    </row>
    <row r="7" ht="22.6" customHeight="1">
      <c r="A7" t="s" s="314">
        <v>90</v>
      </c>
      <c r="B7" s="319">
        <f>'PAYYAP 36 Months - Table 1'!B90</f>
        <v>0</v>
      </c>
      <c r="C7" s="319">
        <f>'PAYYAP 36 Months - Table 1'!C90</f>
        <v>3307.5</v>
      </c>
      <c r="D7" s="319">
        <f>'PAYYAP 36 Months - Table 1'!D90</f>
        <v>9555.000000000002</v>
      </c>
      <c r="E7" s="319">
        <f>'PAYYAP 36 Months - Table 1'!E90</f>
        <v>18865</v>
      </c>
      <c r="F7" s="319">
        <f>'PAYYAP 36 Months - Table 1'!F90</f>
        <v>31237.5</v>
      </c>
      <c r="G7" s="319">
        <f>'PAYYAP 36 Months - Table 1'!G90</f>
        <v>74235.000000000015</v>
      </c>
      <c r="H7" s="319">
        <f>'PAYYAP 36 Months - Table 1'!H90</f>
        <v>147857.5</v>
      </c>
      <c r="I7" s="319">
        <f>'PAYYAP 36 Months - Table 1'!I90</f>
        <v>252105</v>
      </c>
    </row>
    <row r="8" ht="22.6" customHeight="1">
      <c r="A8" t="s" s="320">
        <v>91</v>
      </c>
      <c r="B8" s="321"/>
      <c r="C8" s="321"/>
      <c r="D8" s="321"/>
      <c r="E8" s="321"/>
      <c r="F8" s="321"/>
      <c r="G8" s="321"/>
      <c r="H8" s="321"/>
      <c r="I8" s="321"/>
    </row>
    <row r="9" ht="22.6" customHeight="1">
      <c r="A9" t="s" s="314">
        <v>56</v>
      </c>
      <c r="B9" s="315">
        <v>80</v>
      </c>
      <c r="C9" s="322">
        <v>473</v>
      </c>
      <c r="D9" s="322"/>
      <c r="E9" s="322"/>
      <c r="F9" s="322"/>
      <c r="G9" s="322"/>
      <c r="H9" s="322"/>
      <c r="I9" s="322"/>
    </row>
    <row r="10" ht="22.6" customHeight="1">
      <c r="A10" t="s" s="314">
        <v>57</v>
      </c>
      <c r="B10" s="316">
        <v>9</v>
      </c>
      <c r="C10" s="316">
        <v>157</v>
      </c>
      <c r="D10" s="316"/>
      <c r="E10" s="316"/>
      <c r="F10" s="316"/>
      <c r="G10" s="316"/>
      <c r="H10" s="316"/>
      <c r="I10" s="316"/>
    </row>
    <row r="11" ht="22.6" customHeight="1">
      <c r="A11" t="s" s="314">
        <v>58</v>
      </c>
      <c r="B11" s="315">
        <v>0</v>
      </c>
      <c r="C11" s="322">
        <v>7</v>
      </c>
      <c r="D11" s="322"/>
      <c r="E11" s="322"/>
      <c r="F11" s="322"/>
      <c r="G11" s="322"/>
      <c r="H11" s="322"/>
      <c r="I11" s="322"/>
    </row>
    <row r="12" ht="22.6" customHeight="1">
      <c r="A12" t="s" s="314">
        <v>59</v>
      </c>
      <c r="B12" s="316">
        <v>9</v>
      </c>
      <c r="C12" s="316">
        <v>7</v>
      </c>
      <c r="D12" s="316"/>
      <c r="E12" s="316"/>
      <c r="F12" s="316"/>
      <c r="G12" s="316"/>
      <c r="H12" s="316"/>
      <c r="I12" s="316"/>
    </row>
    <row r="13" ht="22.6" customHeight="1">
      <c r="A13" t="s" s="314">
        <v>90</v>
      </c>
      <c r="B13" s="323">
        <v>0</v>
      </c>
      <c r="C13" s="324">
        <v>1780.57</v>
      </c>
      <c r="D13" s="324"/>
      <c r="E13" s="324"/>
      <c r="F13" s="324"/>
      <c r="G13" s="324"/>
      <c r="H13" s="324"/>
      <c r="I13" s="324"/>
    </row>
  </sheetData>
  <pageMargins left="0.75" right="0.75" top="1" bottom="1" header="0.5" footer="0.5"/>
  <pageSetup firstPageNumber="1" fitToHeight="1" fitToWidth="1" scale="25" useFirstPageNumber="0" orientation="landscape" pageOrder="downThenOver"/>
  <drawing r:id="rId1"/>
  <legacyDrawing r:id="rId2"/>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5" right="0.75" top="1" bottom="1" header="0.5" footer="0.5"/>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